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2 года\Мониторинг по приказу Минфина 65\до 01.12\"/>
    </mc:Choice>
  </mc:AlternateContent>
  <bookViews>
    <workbookView xWindow="0" yWindow="0" windowWidth="23040" windowHeight="9120"/>
  </bookViews>
  <sheets>
    <sheet name="Приказ 65" sheetId="2" r:id="rId1"/>
  </sheets>
  <definedNames>
    <definedName name="_xlnm.Print_Titles" localSheetId="0">'Приказ 65'!$3:$3</definedName>
  </definedNames>
  <calcPr calcId="152511"/>
</workbook>
</file>

<file path=xl/calcChain.xml><?xml version="1.0" encoding="utf-8"?>
<calcChain xmlns="http://schemas.openxmlformats.org/spreadsheetml/2006/main">
  <c r="D264" i="2" l="1"/>
  <c r="G263" i="2" l="1"/>
  <c r="G262" i="2"/>
  <c r="G261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7" i="2"/>
  <c r="G216" i="2"/>
  <c r="G214" i="2"/>
  <c r="G213" i="2"/>
  <c r="G211" i="2"/>
  <c r="G210" i="2"/>
  <c r="G208" i="2"/>
  <c r="G207" i="2"/>
  <c r="G205" i="2"/>
  <c r="G204" i="2"/>
  <c r="G202" i="2"/>
  <c r="G201" i="2"/>
  <c r="G199" i="2"/>
  <c r="G198" i="2"/>
  <c r="G196" i="2"/>
  <c r="G195" i="2"/>
  <c r="G193" i="2"/>
  <c r="G192" i="2"/>
  <c r="G190" i="2"/>
  <c r="G189" i="2"/>
  <c r="G187" i="2"/>
  <c r="G186" i="2"/>
  <c r="G185" i="2"/>
  <c r="G184" i="2"/>
  <c r="G182" i="2"/>
  <c r="G181" i="2"/>
  <c r="G180" i="2"/>
  <c r="G179" i="2"/>
  <c r="G178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1" i="2"/>
  <c r="G140" i="2"/>
  <c r="G139" i="2"/>
  <c r="G138" i="2"/>
  <c r="G136" i="2"/>
  <c r="G135" i="2"/>
  <c r="G134" i="2"/>
  <c r="G133" i="2"/>
  <c r="G132" i="2"/>
  <c r="G130" i="2"/>
  <c r="G129" i="2"/>
  <c r="G127" i="2"/>
  <c r="G126" i="2"/>
  <c r="G124" i="2"/>
  <c r="G123" i="2"/>
  <c r="G122" i="2"/>
  <c r="G121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7" i="2"/>
  <c r="G66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1" i="2"/>
  <c r="F262" i="2"/>
  <c r="F26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6" i="2"/>
  <c r="F67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1" i="2"/>
  <c r="F122" i="2"/>
  <c r="F123" i="2"/>
  <c r="F124" i="2"/>
  <c r="F126" i="2"/>
  <c r="F127" i="2"/>
  <c r="F129" i="2"/>
  <c r="F130" i="2"/>
  <c r="F132" i="2"/>
  <c r="F133" i="2"/>
  <c r="F134" i="2"/>
  <c r="F135" i="2"/>
  <c r="F136" i="2"/>
  <c r="F138" i="2"/>
  <c r="F139" i="2"/>
  <c r="F140" i="2"/>
  <c r="F141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8" i="2"/>
  <c r="F179" i="2"/>
  <c r="F180" i="2"/>
  <c r="F181" i="2"/>
  <c r="F182" i="2"/>
  <c r="F184" i="2"/>
  <c r="F185" i="2"/>
  <c r="F186" i="2"/>
  <c r="F187" i="2"/>
  <c r="F189" i="2"/>
  <c r="F190" i="2"/>
  <c r="F192" i="2"/>
  <c r="F193" i="2"/>
  <c r="F195" i="2"/>
  <c r="F196" i="2"/>
  <c r="F198" i="2"/>
  <c r="F199" i="2"/>
  <c r="F201" i="2"/>
  <c r="F202" i="2"/>
  <c r="F204" i="2"/>
  <c r="F205" i="2"/>
  <c r="F207" i="2"/>
  <c r="F208" i="2"/>
  <c r="F210" i="2"/>
  <c r="F211" i="2"/>
  <c r="F213" i="2"/>
  <c r="F214" i="2"/>
  <c r="F216" i="2"/>
  <c r="F217" i="2"/>
  <c r="G4" i="2"/>
  <c r="K264" i="2" l="1"/>
  <c r="I264" i="2"/>
  <c r="D68" i="2" l="1"/>
  <c r="D103" i="2" l="1"/>
  <c r="E65" i="2" l="1"/>
  <c r="E120" i="2"/>
  <c r="E218" i="2"/>
  <c r="E215" i="2"/>
  <c r="E212" i="2"/>
  <c r="E209" i="2"/>
  <c r="E206" i="2"/>
  <c r="E203" i="2"/>
  <c r="E200" i="2"/>
  <c r="E197" i="2"/>
  <c r="E194" i="2"/>
  <c r="E191" i="2"/>
  <c r="E188" i="2"/>
  <c r="E183" i="2"/>
  <c r="E177" i="2"/>
  <c r="E142" i="2"/>
  <c r="E137" i="2"/>
  <c r="E131" i="2"/>
  <c r="E128" i="2"/>
  <c r="E125" i="2"/>
  <c r="C4" i="2"/>
  <c r="F4" i="2" s="1"/>
  <c r="C142" i="2"/>
  <c r="G177" i="2" l="1"/>
  <c r="G206" i="2"/>
  <c r="F125" i="2"/>
  <c r="G125" i="2"/>
  <c r="G142" i="2"/>
  <c r="F142" i="2"/>
  <c r="G191" i="2"/>
  <c r="G203" i="2"/>
  <c r="G215" i="2"/>
  <c r="G194" i="2"/>
  <c r="F131" i="2"/>
  <c r="G131" i="2"/>
  <c r="G183" i="2"/>
  <c r="G197" i="2"/>
  <c r="F209" i="2"/>
  <c r="G209" i="2"/>
  <c r="G120" i="2"/>
  <c r="G128" i="2"/>
  <c r="F128" i="2"/>
  <c r="G218" i="2"/>
  <c r="G137" i="2"/>
  <c r="G188" i="2"/>
  <c r="F188" i="2"/>
  <c r="G200" i="2"/>
  <c r="G212" i="2"/>
  <c r="F65" i="2"/>
  <c r="G65" i="2"/>
  <c r="C188" i="2"/>
  <c r="C177" i="2"/>
  <c r="F177" i="2" s="1"/>
  <c r="C218" i="2" l="1"/>
  <c r="F218" i="2" s="1"/>
  <c r="C215" i="2"/>
  <c r="F215" i="2" s="1"/>
  <c r="C212" i="2"/>
  <c r="F212" i="2" s="1"/>
  <c r="C206" i="2"/>
  <c r="F206" i="2" s="1"/>
  <c r="C203" i="2"/>
  <c r="F203" i="2" s="1"/>
  <c r="C200" i="2" l="1"/>
  <c r="F200" i="2" s="1"/>
  <c r="C197" i="2"/>
  <c r="F197" i="2" s="1"/>
  <c r="C194" i="2"/>
  <c r="F194" i="2" s="1"/>
  <c r="C191" i="2"/>
  <c r="F191" i="2" s="1"/>
  <c r="C183" i="2"/>
  <c r="F183" i="2" s="1"/>
  <c r="C158" i="2"/>
  <c r="C137" i="2" l="1"/>
  <c r="F137" i="2" s="1"/>
  <c r="C120" i="2"/>
  <c r="F120" i="2" s="1"/>
  <c r="C103" i="2"/>
  <c r="D260" i="2" l="1"/>
  <c r="E260" i="2"/>
  <c r="H260" i="2"/>
  <c r="I260" i="2"/>
  <c r="J260" i="2"/>
  <c r="K260" i="2"/>
  <c r="C260" i="2"/>
  <c r="G260" i="2" l="1"/>
  <c r="F260" i="2"/>
  <c r="C264" i="2"/>
  <c r="K9" i="2" l="1"/>
  <c r="K10" i="2"/>
  <c r="K11" i="2"/>
  <c r="K12" i="2"/>
  <c r="K15" i="2"/>
  <c r="K16" i="2"/>
  <c r="K19" i="2"/>
  <c r="K20" i="2"/>
  <c r="K21" i="2"/>
  <c r="K22" i="2"/>
  <c r="K25" i="2"/>
  <c r="K27" i="2"/>
  <c r="K29" i="2"/>
  <c r="K30" i="2"/>
  <c r="K32" i="2"/>
  <c r="K35" i="2"/>
  <c r="K40" i="2"/>
  <c r="K44" i="2"/>
  <c r="K45" i="2"/>
  <c r="K46" i="2"/>
  <c r="K47" i="2"/>
  <c r="K55" i="2"/>
  <c r="K56" i="2"/>
  <c r="K58" i="2"/>
  <c r="K61" i="2"/>
  <c r="K67" i="2"/>
  <c r="K72" i="2"/>
  <c r="K73" i="2"/>
  <c r="K77" i="2"/>
  <c r="K78" i="2"/>
  <c r="K79" i="2"/>
  <c r="K81" i="2"/>
  <c r="K82" i="2"/>
  <c r="K84" i="2"/>
  <c r="K85" i="2"/>
  <c r="K86" i="2"/>
  <c r="K88" i="2"/>
  <c r="K89" i="2"/>
  <c r="K92" i="2"/>
  <c r="K94" i="2"/>
  <c r="K95" i="2"/>
  <c r="K99" i="2"/>
  <c r="K101" i="2"/>
  <c r="K102" i="2"/>
  <c r="K105" i="2"/>
  <c r="K110" i="2"/>
  <c r="K114" i="2"/>
  <c r="K115" i="2"/>
  <c r="K116" i="2"/>
  <c r="K118" i="2"/>
  <c r="K119" i="2"/>
  <c r="K122" i="2"/>
  <c r="K127" i="2"/>
  <c r="K130" i="2"/>
  <c r="K133" i="2"/>
  <c r="K134" i="2"/>
  <c r="K136" i="2"/>
  <c r="K139" i="2"/>
  <c r="K140" i="2"/>
  <c r="K141" i="2"/>
  <c r="K145" i="2"/>
  <c r="K146" i="2"/>
  <c r="K147" i="2"/>
  <c r="K148" i="2"/>
  <c r="K149" i="2"/>
  <c r="K152" i="2"/>
  <c r="K153" i="2"/>
  <c r="K154" i="2"/>
  <c r="K157" i="2"/>
  <c r="K162" i="2"/>
  <c r="K163" i="2"/>
  <c r="K166" i="2"/>
  <c r="K169" i="2"/>
  <c r="K172" i="2"/>
  <c r="K173" i="2"/>
  <c r="K176" i="2"/>
  <c r="K179" i="2"/>
  <c r="K181" i="2"/>
  <c r="K182" i="2"/>
  <c r="K185" i="2"/>
  <c r="K186" i="2"/>
  <c r="K190" i="2"/>
  <c r="K193" i="2"/>
  <c r="K196" i="2"/>
  <c r="K199" i="2"/>
  <c r="K202" i="2"/>
  <c r="K208" i="2"/>
  <c r="K214" i="2"/>
  <c r="K217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40" i="2"/>
  <c r="K241" i="2"/>
  <c r="K242" i="2"/>
  <c r="K244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I9" i="2"/>
  <c r="I10" i="2"/>
  <c r="I11" i="2"/>
  <c r="I12" i="2"/>
  <c r="I15" i="2"/>
  <c r="I16" i="2"/>
  <c r="I19" i="2"/>
  <c r="I20" i="2"/>
  <c r="I21" i="2"/>
  <c r="I22" i="2"/>
  <c r="I25" i="2"/>
  <c r="I27" i="2"/>
  <c r="I29" i="2"/>
  <c r="I30" i="2"/>
  <c r="I32" i="2"/>
  <c r="I35" i="2"/>
  <c r="I40" i="2"/>
  <c r="I44" i="2"/>
  <c r="I45" i="2"/>
  <c r="I46" i="2"/>
  <c r="I47" i="2"/>
  <c r="I55" i="2"/>
  <c r="I56" i="2"/>
  <c r="I58" i="2"/>
  <c r="I61" i="2"/>
  <c r="I67" i="2"/>
  <c r="I72" i="2"/>
  <c r="I73" i="2"/>
  <c r="I77" i="2"/>
  <c r="I78" i="2"/>
  <c r="I79" i="2"/>
  <c r="I81" i="2"/>
  <c r="I82" i="2"/>
  <c r="I84" i="2"/>
  <c r="I85" i="2"/>
  <c r="I86" i="2"/>
  <c r="I88" i="2"/>
  <c r="I89" i="2"/>
  <c r="I92" i="2"/>
  <c r="I94" i="2"/>
  <c r="I95" i="2"/>
  <c r="I99" i="2"/>
  <c r="I101" i="2"/>
  <c r="I102" i="2"/>
  <c r="I105" i="2"/>
  <c r="I110" i="2"/>
  <c r="I114" i="2"/>
  <c r="I115" i="2"/>
  <c r="I116" i="2"/>
  <c r="I117" i="2"/>
  <c r="I118" i="2"/>
  <c r="I119" i="2"/>
  <c r="I122" i="2"/>
  <c r="I127" i="2"/>
  <c r="I130" i="2"/>
  <c r="I133" i="2"/>
  <c r="I134" i="2"/>
  <c r="I136" i="2"/>
  <c r="I139" i="2"/>
  <c r="I140" i="2"/>
  <c r="I141" i="2"/>
  <c r="I145" i="2"/>
  <c r="I146" i="2"/>
  <c r="I147" i="2"/>
  <c r="I148" i="2"/>
  <c r="I149" i="2"/>
  <c r="I152" i="2"/>
  <c r="I153" i="2"/>
  <c r="I154" i="2"/>
  <c r="I157" i="2"/>
  <c r="I162" i="2"/>
  <c r="I166" i="2"/>
  <c r="I169" i="2"/>
  <c r="I172" i="2"/>
  <c r="I173" i="2"/>
  <c r="I176" i="2"/>
  <c r="I179" i="2"/>
  <c r="I181" i="2"/>
  <c r="I182" i="2"/>
  <c r="I185" i="2"/>
  <c r="I186" i="2"/>
  <c r="I190" i="2"/>
  <c r="I193" i="2"/>
  <c r="I196" i="2"/>
  <c r="I199" i="2"/>
  <c r="I202" i="2"/>
  <c r="I208" i="2"/>
  <c r="I214" i="2"/>
  <c r="I217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40" i="2"/>
  <c r="I241" i="2"/>
  <c r="I242" i="2"/>
  <c r="I244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J17" i="2" l="1"/>
  <c r="J7" i="2"/>
  <c r="H7" i="2"/>
  <c r="J41" i="2"/>
  <c r="K41" i="2" s="1"/>
  <c r="H41" i="2"/>
  <c r="I41" i="2" s="1"/>
  <c r="J52" i="2"/>
  <c r="K52" i="2" s="1"/>
  <c r="H52" i="2"/>
  <c r="I52" i="2" s="1"/>
  <c r="J53" i="2"/>
  <c r="K53" i="2" s="1"/>
  <c r="H53" i="2"/>
  <c r="I53" i="2" s="1"/>
  <c r="J74" i="2"/>
  <c r="K74" i="2" s="1"/>
  <c r="H74" i="2"/>
  <c r="I74" i="2" s="1"/>
  <c r="J76" i="2"/>
  <c r="K76" i="2" s="1"/>
  <c r="H76" i="2"/>
  <c r="I76" i="2" s="1"/>
  <c r="J91" i="2"/>
  <c r="K91" i="2" s="1"/>
  <c r="H91" i="2"/>
  <c r="J246" i="2"/>
  <c r="K246" i="2" s="1"/>
  <c r="H246" i="2"/>
  <c r="I246" i="2" s="1"/>
  <c r="H17" i="2"/>
  <c r="I91" i="2" l="1"/>
  <c r="H90" i="2"/>
  <c r="H163" i="2" l="1"/>
  <c r="I163" i="2" s="1"/>
  <c r="J205" i="2" l="1"/>
  <c r="K205" i="2" s="1"/>
  <c r="H205" i="2"/>
  <c r="I205" i="2" s="1"/>
  <c r="E103" i="2" l="1"/>
  <c r="F103" i="2" l="1"/>
  <c r="G103" i="2"/>
  <c r="H113" i="2"/>
  <c r="I113" i="2" s="1"/>
  <c r="J117" i="2" l="1"/>
  <c r="J83" i="2"/>
  <c r="H83" i="2"/>
  <c r="J34" i="2"/>
  <c r="K34" i="2" s="1"/>
  <c r="H34" i="2"/>
  <c r="I34" i="2" s="1"/>
  <c r="J98" i="2"/>
  <c r="K98" i="2" s="1"/>
  <c r="H98" i="2"/>
  <c r="I98" i="2" s="1"/>
  <c r="H69" i="2" l="1"/>
  <c r="I69" i="2" s="1"/>
  <c r="I83" i="2"/>
  <c r="J69" i="2"/>
  <c r="K69" i="2" s="1"/>
  <c r="K83" i="2"/>
  <c r="J113" i="2"/>
  <c r="K113" i="2" s="1"/>
  <c r="K117" i="2"/>
  <c r="H144" i="2"/>
  <c r="I144" i="2" s="1"/>
  <c r="J144" i="2"/>
  <c r="K144" i="2" s="1"/>
  <c r="H219" i="2" l="1"/>
  <c r="J219" i="2"/>
  <c r="H213" i="2"/>
  <c r="I213" i="2" s="1"/>
  <c r="J213" i="2"/>
  <c r="K213" i="2" s="1"/>
  <c r="J212" i="2" l="1"/>
  <c r="H212" i="2"/>
  <c r="H218" i="2"/>
  <c r="I219" i="2"/>
  <c r="J218" i="2"/>
  <c r="K219" i="2"/>
  <c r="H207" i="2"/>
  <c r="J207" i="2"/>
  <c r="H6" i="2"/>
  <c r="J6" i="2"/>
  <c r="H14" i="2"/>
  <c r="J14" i="2"/>
  <c r="H23" i="2"/>
  <c r="I23" i="2" s="1"/>
  <c r="J23" i="2"/>
  <c r="K23" i="2" s="1"/>
  <c r="H31" i="2"/>
  <c r="I31" i="2" s="1"/>
  <c r="J31" i="2"/>
  <c r="K31" i="2" s="1"/>
  <c r="H33" i="2"/>
  <c r="I33" i="2" s="1"/>
  <c r="J33" i="2"/>
  <c r="K33" i="2" s="1"/>
  <c r="H39" i="2"/>
  <c r="I39" i="2" s="1"/>
  <c r="J39" i="2"/>
  <c r="K39" i="2" s="1"/>
  <c r="H43" i="2"/>
  <c r="I43" i="2" s="1"/>
  <c r="J43" i="2"/>
  <c r="K43" i="2" s="1"/>
  <c r="H51" i="2"/>
  <c r="I51" i="2" s="1"/>
  <c r="J51" i="2"/>
  <c r="K51" i="2" s="1"/>
  <c r="H54" i="2"/>
  <c r="I54" i="2" s="1"/>
  <c r="J54" i="2"/>
  <c r="K54" i="2" s="1"/>
  <c r="H57" i="2"/>
  <c r="I57" i="2" s="1"/>
  <c r="J57" i="2"/>
  <c r="K57" i="2" s="1"/>
  <c r="H60" i="2"/>
  <c r="J60" i="2"/>
  <c r="I90" i="2"/>
  <c r="J90" i="2"/>
  <c r="K90" i="2" s="1"/>
  <c r="H93" i="2"/>
  <c r="I93" i="2" s="1"/>
  <c r="J93" i="2"/>
  <c r="K93" i="2" s="1"/>
  <c r="H97" i="2"/>
  <c r="I97" i="2" s="1"/>
  <c r="J97" i="2"/>
  <c r="K97" i="2" s="1"/>
  <c r="H100" i="2"/>
  <c r="I100" i="2" s="1"/>
  <c r="J100" i="2"/>
  <c r="K100" i="2" s="1"/>
  <c r="E68" i="2"/>
  <c r="H104" i="2"/>
  <c r="I104" i="2" s="1"/>
  <c r="J104" i="2"/>
  <c r="K104" i="2" s="1"/>
  <c r="H121" i="2"/>
  <c r="H120" i="2" s="1"/>
  <c r="J121" i="2"/>
  <c r="H126" i="2"/>
  <c r="J126" i="2"/>
  <c r="H129" i="2"/>
  <c r="J129" i="2"/>
  <c r="H138" i="2"/>
  <c r="J138" i="2"/>
  <c r="J143" i="2"/>
  <c r="K143" i="2" s="1"/>
  <c r="H143" i="2"/>
  <c r="I143" i="2" s="1"/>
  <c r="H151" i="2"/>
  <c r="J151" i="2"/>
  <c r="H156" i="2"/>
  <c r="J156" i="2"/>
  <c r="H160" i="2"/>
  <c r="J160" i="2"/>
  <c r="H165" i="2"/>
  <c r="I165" i="2" s="1"/>
  <c r="J165" i="2"/>
  <c r="K165" i="2" s="1"/>
  <c r="H168" i="2"/>
  <c r="J168" i="2"/>
  <c r="K168" i="2" s="1"/>
  <c r="H171" i="2"/>
  <c r="J171" i="2"/>
  <c r="H175" i="2"/>
  <c r="J175" i="2"/>
  <c r="H178" i="2"/>
  <c r="I178" i="2" s="1"/>
  <c r="J178" i="2"/>
  <c r="K178" i="2" s="1"/>
  <c r="H180" i="2"/>
  <c r="I180" i="2" s="1"/>
  <c r="J180" i="2"/>
  <c r="K180" i="2" s="1"/>
  <c r="H184" i="2"/>
  <c r="J184" i="2"/>
  <c r="H189" i="2"/>
  <c r="J189" i="2"/>
  <c r="H192" i="2"/>
  <c r="J192" i="2"/>
  <c r="H195" i="2"/>
  <c r="J195" i="2"/>
  <c r="H198" i="2"/>
  <c r="J198" i="2"/>
  <c r="H201" i="2"/>
  <c r="J201" i="2"/>
  <c r="H204" i="2"/>
  <c r="J204" i="2"/>
  <c r="H216" i="2"/>
  <c r="J216" i="2"/>
  <c r="H66" i="2"/>
  <c r="J66" i="2"/>
  <c r="H135" i="2"/>
  <c r="J135" i="2"/>
  <c r="K135" i="2" s="1"/>
  <c r="H132" i="2"/>
  <c r="I132" i="2" s="1"/>
  <c r="J132" i="2"/>
  <c r="G68" i="2" l="1"/>
  <c r="F68" i="2"/>
  <c r="J150" i="2"/>
  <c r="K150" i="2" s="1"/>
  <c r="K151" i="2"/>
  <c r="J125" i="2"/>
  <c r="K126" i="2"/>
  <c r="J65" i="2"/>
  <c r="K66" i="2"/>
  <c r="H215" i="2"/>
  <c r="I216" i="2"/>
  <c r="J197" i="2"/>
  <c r="K198" i="2"/>
  <c r="H194" i="2"/>
  <c r="I195" i="2"/>
  <c r="J183" i="2"/>
  <c r="K184" i="2"/>
  <c r="E158" i="2"/>
  <c r="J170" i="2"/>
  <c r="K170" i="2" s="1"/>
  <c r="K171" i="2"/>
  <c r="H164" i="2"/>
  <c r="I164" i="2" s="1"/>
  <c r="I168" i="2"/>
  <c r="J155" i="2"/>
  <c r="K155" i="2" s="1"/>
  <c r="K156" i="2"/>
  <c r="H150" i="2"/>
  <c r="I150" i="2" s="1"/>
  <c r="I151" i="2"/>
  <c r="J128" i="2"/>
  <c r="K129" i="2"/>
  <c r="H125" i="2"/>
  <c r="I126" i="2"/>
  <c r="J59" i="2"/>
  <c r="K59" i="2" s="1"/>
  <c r="K60" i="2"/>
  <c r="J206" i="2"/>
  <c r="K207" i="2"/>
  <c r="H203" i="2"/>
  <c r="I204" i="2"/>
  <c r="I121" i="2"/>
  <c r="J131" i="2"/>
  <c r="K132" i="2"/>
  <c r="H131" i="2"/>
  <c r="I135" i="2"/>
  <c r="H65" i="2"/>
  <c r="I66" i="2"/>
  <c r="J200" i="2"/>
  <c r="K201" i="2"/>
  <c r="H197" i="2"/>
  <c r="I198" i="2"/>
  <c r="J188" i="2"/>
  <c r="K189" i="2"/>
  <c r="H183" i="2"/>
  <c r="I184" i="2"/>
  <c r="J174" i="2"/>
  <c r="K174" i="2" s="1"/>
  <c r="K175" i="2"/>
  <c r="H170" i="2"/>
  <c r="I170" i="2" s="1"/>
  <c r="I171" i="2"/>
  <c r="J159" i="2"/>
  <c r="K159" i="2" s="1"/>
  <c r="K160" i="2"/>
  <c r="H155" i="2"/>
  <c r="I155" i="2" s="1"/>
  <c r="I156" i="2"/>
  <c r="J137" i="2"/>
  <c r="K138" i="2"/>
  <c r="H128" i="2"/>
  <c r="I129" i="2"/>
  <c r="H59" i="2"/>
  <c r="I59" i="2" s="1"/>
  <c r="I60" i="2"/>
  <c r="J5" i="2"/>
  <c r="H206" i="2"/>
  <c r="I207" i="2"/>
  <c r="J215" i="2"/>
  <c r="K216" i="2"/>
  <c r="J194" i="2"/>
  <c r="K195" i="2"/>
  <c r="H191" i="2"/>
  <c r="I192" i="2"/>
  <c r="J203" i="2"/>
  <c r="K204" i="2"/>
  <c r="H200" i="2"/>
  <c r="I201" i="2"/>
  <c r="J191" i="2"/>
  <c r="K192" i="2"/>
  <c r="H188" i="2"/>
  <c r="I189" i="2"/>
  <c r="H174" i="2"/>
  <c r="I174" i="2" s="1"/>
  <c r="I175" i="2"/>
  <c r="H159" i="2"/>
  <c r="I159" i="2" s="1"/>
  <c r="I160" i="2"/>
  <c r="H137" i="2"/>
  <c r="I138" i="2"/>
  <c r="J120" i="2"/>
  <c r="K121" i="2"/>
  <c r="H5" i="2"/>
  <c r="J177" i="2"/>
  <c r="J164" i="2"/>
  <c r="H50" i="2"/>
  <c r="I50" i="2" s="1"/>
  <c r="H38" i="2"/>
  <c r="I38" i="2" s="1"/>
  <c r="J13" i="2"/>
  <c r="H177" i="2"/>
  <c r="H103" i="2"/>
  <c r="J103" i="2"/>
  <c r="H68" i="2"/>
  <c r="J68" i="2"/>
  <c r="J38" i="2"/>
  <c r="K38" i="2" s="1"/>
  <c r="H13" i="2"/>
  <c r="J50" i="2"/>
  <c r="K50" i="2" s="1"/>
  <c r="E264" i="2" l="1"/>
  <c r="G158" i="2"/>
  <c r="F158" i="2"/>
  <c r="H158" i="2"/>
  <c r="H142" i="2"/>
  <c r="J142" i="2"/>
  <c r="J158" i="2"/>
  <c r="K164" i="2"/>
  <c r="H4" i="2"/>
  <c r="J4" i="2"/>
  <c r="G264" i="2" l="1"/>
  <c r="F264" i="2"/>
  <c r="H264" i="2"/>
  <c r="J264" i="2"/>
</calcChain>
</file>

<file path=xl/sharedStrings.xml><?xml version="1.0" encoding="utf-8"?>
<sst xmlns="http://schemas.openxmlformats.org/spreadsheetml/2006/main" count="529" uniqueCount="514">
  <si>
    <t>Ц.ст.</t>
  </si>
  <si>
    <t>Сумма на 2023 год</t>
  </si>
  <si>
    <t xml:space="preserve">  Муниципальная программа "Развитие образования в Черниговском муниципальном районе" на 2020-2027 годы</t>
  </si>
  <si>
    <t>0100000000</t>
  </si>
  <si>
    <t>0110000000</t>
  </si>
  <si>
    <t>0110100000</t>
  </si>
  <si>
    <t xml:space="preserve">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</si>
  <si>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</si>
  <si>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</si>
  <si>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</si>
  <si>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</si>
  <si>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</si>
  <si>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</si>
  <si>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</si>
  <si>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</si>
  <si>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</si>
  <si>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>0120000000</t>
  </si>
  <si>
    <t>0120100000</t>
  </si>
  <si>
    <t xml:space="preserve">        Организация и проведение единого государственного экзамена</t>
  </si>
  <si>
    <t>0120120040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</si>
  <si>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</si>
  <si>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</si>
  <si>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>0120170010</t>
  </si>
  <si>
    <t xml:space="preserve">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</si>
  <si>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</si>
  <si>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</si>
  <si>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</si>
  <si>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</si>
  <si>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01201R3041</t>
  </si>
  <si>
    <t>0120200000</t>
  </si>
  <si>
    <t xml:space="preserve">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</si>
  <si>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0120270020</t>
  </si>
  <si>
    <t xml:space="preserve">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</si>
  <si>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</si>
  <si>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Расходы на строительство, реконструкцию и приобретение зданий муниципальных образовательных учреждений, в целях софинансирования которых из бюджета Приморского края предоставляются субсидии</t>
  </si>
  <si>
    <t>01202S2040</t>
  </si>
  <si>
    <t xml:space="preserve">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</si>
  <si>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</si>
  <si>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Предоставление мер социальной поддержки педагогическим работникам муниципальных общеобразовательных организаций</t>
  </si>
  <si>
    <t>012E100000</t>
  </si>
  <si>
    <t xml:space="preserve">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</si>
  <si>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012E193140</t>
  </si>
  <si>
    <t xml:space="preserve">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</si>
  <si>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</si>
  <si>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</si>
  <si>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</si>
  <si>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</si>
  <si>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012E254910</t>
  </si>
  <si>
    <t>0130000000</t>
  </si>
  <si>
    <t>0130100000</t>
  </si>
  <si>
    <t xml:space="preserve">        Проведение мероприятий для детей и молодежи</t>
  </si>
  <si>
    <t>0130120030</t>
  </si>
  <si>
    <t>0130170010</t>
  </si>
  <si>
    <t>0130200000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</si>
  <si>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</si>
  <si>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</si>
  <si>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</si>
  <si>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</si>
  <si>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</si>
  <si>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</si>
  <si>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 xml:space="preserve">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</si>
  <si>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</si>
  <si>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>0140000000</t>
  </si>
  <si>
    <t>0140100000</t>
  </si>
  <si>
    <t xml:space="preserve">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</si>
  <si>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</si>
  <si>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</si>
  <si>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>0140200000</t>
  </si>
  <si>
    <t xml:space="preserve">        Повышение квалификации педагогических кадров</t>
  </si>
  <si>
    <t>0140220100</t>
  </si>
  <si>
    <t xml:space="preserve">        Поощрение учителей</t>
  </si>
  <si>
    <t>0140221100</t>
  </si>
  <si>
    <t>0140300000</t>
  </si>
  <si>
    <t xml:space="preserve">        Поддержка талантливой молодежи Черниговского района</t>
  </si>
  <si>
    <t>0140320090</t>
  </si>
  <si>
    <t>0150000000</t>
  </si>
  <si>
    <t>0150100000</t>
  </si>
  <si>
    <t xml:space="preserve">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</si>
  <si>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</si>
  <si>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Муниципальная программа "Комплексное развитие сельских территорий" на 2020-2025 годы</t>
  </si>
  <si>
    <t>0200000000</t>
  </si>
  <si>
    <t xml:space="preserve">      Основное направление "Социальные выплаты отдельным категориям граждан на обеспечение жильем"</t>
  </si>
  <si>
    <t>0200100000</t>
  </si>
  <si>
    <t xml:space="preserve">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</si>
  <si>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</si>
  <si>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>0300000000</t>
  </si>
  <si>
    <t>0300100000</t>
  </si>
  <si>
    <t>0300170010</t>
  </si>
  <si>
    <t>0300170020</t>
  </si>
  <si>
    <t xml:space="preserve">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</si>
  <si>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</si>
  <si>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</si>
  <si>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</si>
  <si>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Субсидии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</t>
  </si>
  <si>
    <t>0300192361</t>
  </si>
  <si>
    <t xml:space="preserve">        Субсидии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</t>
  </si>
  <si>
    <t>0300192362</t>
  </si>
  <si>
    <t xml:space="preserve">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</si>
  <si>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</si>
  <si>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</si>
  <si>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</si>
  <si>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</si>
  <si>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</si>
  <si>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Расходы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района), в целях софинансирования которых из бюджета Приморского края предоставляются субсидии</t>
  </si>
  <si>
    <t>03001S2361</t>
  </si>
  <si>
    <t xml:space="preserve">        Расходы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с.Черниговка), в целях софинансирования которых из бюджета Приморского края предоставляются субсидии</t>
  </si>
  <si>
    <t>03001S2362</t>
  </si>
  <si>
    <t xml:space="preserve">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</si>
  <si>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</si>
  <si>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>0300200000</t>
  </si>
  <si>
    <t>0300270010</t>
  </si>
  <si>
    <t xml:space="preserve">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</si>
  <si>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</si>
  <si>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>0300400000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</si>
  <si>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</si>
  <si>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</si>
  <si>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</si>
  <si>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</si>
  <si>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 xml:space="preserve">      Обеспечение качественно нового уровня развития инфраструктуры культуры</t>
  </si>
  <si>
    <t>030A100000</t>
  </si>
  <si>
    <t xml:space="preserve">       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</si>
  <si>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030A155191</t>
  </si>
  <si>
    <t xml:space="preserve">        Субсидии на 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</t>
  </si>
  <si>
    <t>030A155192</t>
  </si>
  <si>
    <t xml:space="preserve">      Создание условий для реализации творческого потенциала нации ("Творческие люди")</t>
  </si>
  <si>
    <t>030A200000</t>
  </si>
  <si>
    <t xml:space="preserve">        Субсидии на государственную поддержку лучших работников муниципальных учреждений культуры, находящихся на территории сельских поселений</t>
  </si>
  <si>
    <t>030A255194</t>
  </si>
  <si>
    <t xml:space="preserve">        Субсидии на государственную поддержку муниципальных учреждений культуры</t>
  </si>
  <si>
    <t>030A255195</t>
  </si>
  <si>
    <t xml:space="preserve">  Муниципальная программа "Развитие физической культуры и спорта в Черниговском муниципальном районе" на 2017-2025 годы</t>
  </si>
  <si>
    <t>0400000000</t>
  </si>
  <si>
    <t>0400100000</t>
  </si>
  <si>
    <t xml:space="preserve">        Организация, проведение и участие в спортивных мероприятиях</t>
  </si>
  <si>
    <t>0400120200</t>
  </si>
  <si>
    <t xml:space="preserve">        Расходы на развитие спортивной инфраструктуры, находящейся в муниципальной собственности Черниговского района</t>
  </si>
  <si>
    <t>0400170021</t>
  </si>
  <si>
    <t>040P500000</t>
  </si>
  <si>
    <t xml:space="preserve">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</si>
  <si>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</si>
  <si>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</si>
  <si>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</si>
  <si>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</si>
  <si>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</si>
  <si>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>0600000000</t>
  </si>
  <si>
    <t>0600100000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</si>
  <si>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</si>
  <si>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</si>
  <si>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>0700000000</t>
  </si>
  <si>
    <t>0700100000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</si>
  <si>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</si>
  <si>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</si>
  <si>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>0800000000</t>
  </si>
  <si>
    <t>0800100000</t>
  </si>
  <si>
    <t xml:space="preserve">        Мероприятия по профилактике экстремизма и терроризма</t>
  </si>
  <si>
    <t>0800120220</t>
  </si>
  <si>
    <t>1000000000</t>
  </si>
  <si>
    <t>1000100000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</si>
  <si>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</si>
  <si>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</si>
  <si>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</si>
  <si>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</si>
  <si>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Капитальный ремонт муниципального жилищного фонда</t>
  </si>
  <si>
    <t>1000120370</t>
  </si>
  <si>
    <t>1100000000</t>
  </si>
  <si>
    <t>1110000000</t>
  </si>
  <si>
    <t>1110100000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</si>
  <si>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</si>
  <si>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</si>
  <si>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</si>
  <si>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</si>
  <si>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 xml:space="preserve">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</si>
  <si>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</si>
  <si>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</si>
  <si>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</si>
  <si>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>1120000000</t>
  </si>
  <si>
    <t>1120100000</t>
  </si>
  <si>
    <t xml:space="preserve">        Мероприятия по организации транспортного обслуживания населения автомобильным транспортом</t>
  </si>
  <si>
    <t>1120120470</t>
  </si>
  <si>
    <t xml:space="preserve">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</si>
  <si>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</si>
  <si>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</si>
  <si>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</si>
  <si>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>1130000000</t>
  </si>
  <si>
    <t>1130100000</t>
  </si>
  <si>
    <t xml:space="preserve">        Обеспечение мероприятий по развитию дорожно-транспортной инфраструктуры</t>
  </si>
  <si>
    <t>1130120340</t>
  </si>
  <si>
    <t>1300000000</t>
  </si>
  <si>
    <t>1310000000</t>
  </si>
  <si>
    <t>1310100000</t>
  </si>
  <si>
    <t xml:space="preserve">        Расходы на подготовку к эксплуатации строящегося объекта - системы водоснабжения и системы очистки воды в с. Черниговка</t>
  </si>
  <si>
    <t>1310100080</t>
  </si>
  <si>
    <t xml:space="preserve">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</si>
  <si>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</si>
  <si>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>1320000000</t>
  </si>
  <si>
    <t>1320100000</t>
  </si>
  <si>
    <t xml:space="preserve">        Ремонт (капитальный ремонт) объектов коммунального хозяйства</t>
  </si>
  <si>
    <t>1320120410</t>
  </si>
  <si>
    <t>1320200000</t>
  </si>
  <si>
    <t xml:space="preserve">        Мероприятия по благоустройству и содержанию территории Черниговского района</t>
  </si>
  <si>
    <t>1320220420</t>
  </si>
  <si>
    <t>1330000000</t>
  </si>
  <si>
    <t>1330300000</t>
  </si>
  <si>
    <t xml:space="preserve">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</si>
  <si>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</si>
  <si>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</si>
  <si>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</si>
  <si>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</si>
  <si>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</si>
  <si>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Проектирование и строительство объектов водоотведения на территории сельских поселений Черниговского района</t>
  </si>
  <si>
    <t>1340100000</t>
  </si>
  <si>
    <t xml:space="preserve">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</si>
  <si>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1340100070</t>
  </si>
  <si>
    <t>1400000000</t>
  </si>
  <si>
    <t>1400100000</t>
  </si>
  <si>
    <t>1400110030</t>
  </si>
  <si>
    <t>1400200000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</si>
  <si>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</si>
  <si>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</si>
  <si>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</si>
  <si>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</si>
  <si>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1500000000</t>
  </si>
  <si>
    <t>1500100000</t>
  </si>
  <si>
    <t xml:space="preserve">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</si>
  <si>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</si>
  <si>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Поддержка социально значимых проектов на территории Черниговского района</t>
  </si>
  <si>
    <t>1500120131</t>
  </si>
  <si>
    <t>1600000000</t>
  </si>
  <si>
    <t>1600100000</t>
  </si>
  <si>
    <t xml:space="preserve">        Мероприятия по противодействию распространения наркотиков</t>
  </si>
  <si>
    <t>1600120240</t>
  </si>
  <si>
    <t>1700000000</t>
  </si>
  <si>
    <t>1700100000</t>
  </si>
  <si>
    <t xml:space="preserve">        Мероприятия по патриотическому воспитанию граждан Черниговского муниципального района</t>
  </si>
  <si>
    <t>1700120160</t>
  </si>
  <si>
    <t>1800000000</t>
  </si>
  <si>
    <t>1800200000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</si>
  <si>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</si>
  <si>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</si>
  <si>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>1900000000</t>
  </si>
  <si>
    <t>1900100000</t>
  </si>
  <si>
    <t xml:space="preserve">        Мероприятия по профилактике правонарушений и борьбе с преступностью</t>
  </si>
  <si>
    <t>1900120230</t>
  </si>
  <si>
    <t xml:space="preserve">  Муниципальная программа "Молодежь района" на 2017-2025 годы</t>
  </si>
  <si>
    <t>2000000000</t>
  </si>
  <si>
    <t>2000100000</t>
  </si>
  <si>
    <t>2000120030</t>
  </si>
  <si>
    <t xml:space="preserve">  Муниципальная программа "Обеспечение жильем молодых семей Черниговского района" на 2017-2025 годы</t>
  </si>
  <si>
    <t>2100000000</t>
  </si>
  <si>
    <t>2100100000</t>
  </si>
  <si>
    <t>21001L4970</t>
  </si>
  <si>
    <t>2200000000</t>
  </si>
  <si>
    <t>2200100000</t>
  </si>
  <si>
    <t xml:space="preserve">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</si>
  <si>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2400000000</t>
  </si>
  <si>
    <t>2400100000</t>
  </si>
  <si>
    <t xml:space="preserve">        Мероприятия по противодействию коррупции</t>
  </si>
  <si>
    <t>2400120600</t>
  </si>
  <si>
    <t>2500000000</t>
  </si>
  <si>
    <t>2500100000</t>
  </si>
  <si>
    <t xml:space="preserve">        Мероприятия по укреплению межэтнических связей и межрелигиозных отношений</t>
  </si>
  <si>
    <t>2500120270</t>
  </si>
  <si>
    <t xml:space="preserve">  Непрограммные направления деятельности органов местного самоуправления</t>
  </si>
  <si>
    <t>9900000000</t>
  </si>
  <si>
    <t xml:space="preserve">      Мероприятия непрограммных направлений деятельности органов местного самоуправления</t>
  </si>
  <si>
    <t>9999900000</t>
  </si>
  <si>
    <t xml:space="preserve">        Глава Черниговского муниципального района</t>
  </si>
  <si>
    <t>9999910010</t>
  </si>
  <si>
    <t>9999910030</t>
  </si>
  <si>
    <t xml:space="preserve">        Председатель Думы Черниговского района</t>
  </si>
  <si>
    <t>9999910040</t>
  </si>
  <si>
    <t xml:space="preserve">        Депутаты Думы Черниговского района</t>
  </si>
  <si>
    <t>9999910050</t>
  </si>
  <si>
    <t xml:space="preserve">        Руководитель контрольно -счетной комиссии Черниговского района</t>
  </si>
  <si>
    <t>9999910060</t>
  </si>
  <si>
    <t xml:space="preserve">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</si>
  <si>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</si>
  <si>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Мероприятия по землеустройству и землепользованию</t>
  </si>
  <si>
    <t>9999920020</t>
  </si>
  <si>
    <t xml:space="preserve">        Создание условий для оказания медицинской помощи населению на территории Черниговского района</t>
  </si>
  <si>
    <t>9999920050</t>
  </si>
  <si>
    <t xml:space="preserve">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</si>
  <si>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</si>
  <si>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</si>
  <si>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</si>
  <si>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Резервный фонд Администрации Черниговского муниципального района</t>
  </si>
  <si>
    <t>9999920280</t>
  </si>
  <si>
    <t xml:space="preserve">        Расходы, связанные с исполнением судебных актов и решений налоговых органов</t>
  </si>
  <si>
    <t>9999920290</t>
  </si>
  <si>
    <t>9999920360</t>
  </si>
  <si>
    <t xml:space="preserve">        Расходы на проведение мероприятий по благоустройству и содержанию территории Черниговского района</t>
  </si>
  <si>
    <t>9999920420</t>
  </si>
  <si>
    <t xml:space="preserve">        Содержание мест захоронения</t>
  </si>
  <si>
    <t>9999920450</t>
  </si>
  <si>
    <t xml:space="preserve">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</si>
  <si>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</si>
  <si>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</si>
  <si>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</si>
  <si>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</si>
  <si>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</si>
  <si>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Субвенции на проведение Всероссийской переписи населения 2020 года</t>
  </si>
  <si>
    <t>9999954690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</si>
  <si>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</si>
  <si>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</si>
  <si>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</si>
  <si>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Расходы по содержанию помещения отдела ЗАГС за счет средств бюджета Черниговского района</t>
  </si>
  <si>
    <t>9999970011</t>
  </si>
  <si>
    <t xml:space="preserve">        Расходы на обеспечение информационной безопасности</t>
  </si>
  <si>
    <t>9999970090</t>
  </si>
  <si>
    <t xml:space="preserve">        Пенсии за выслугу лет муниципальным служащим Черниговского района</t>
  </si>
  <si>
    <t>9999980010</t>
  </si>
  <si>
    <t xml:space="preserve">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</si>
  <si>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</si>
  <si>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</si>
  <si>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</si>
  <si>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</si>
  <si>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</si>
  <si>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</si>
  <si>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</si>
  <si>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</si>
  <si>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</si>
  <si>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</si>
  <si>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</si>
  <si>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</si>
  <si>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</si>
  <si>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</si>
  <si>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</si>
  <si>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</si>
  <si>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99999R0820</t>
  </si>
  <si>
    <t xml:space="preserve">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</si>
  <si>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</si>
  <si>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Всего расходов:   </t>
  </si>
  <si>
    <t>Сумма на 2024 год</t>
  </si>
  <si>
    <t>Наименование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</si>
  <si>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района Приморского края" на 2022-2027 годы</t>
  </si>
  <si>
    <t>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района</t>
  </si>
  <si>
    <t>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</si>
  <si>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09 0 01 20510</t>
  </si>
  <si>
    <t>09 0 02 00000</t>
  </si>
  <si>
    <t>09 0 02 20800</t>
  </si>
  <si>
    <t>Расходы на организацию выполнения и осуществления мер пожарной безопасности, противопожарная пропаганда</t>
  </si>
  <si>
    <r>
      <t xml:space="preserve">  Муниципальная программа "Капитальный ремонт муниципального жилого фонда Черниговского муниципального района Приморского края" на 2018-20</t>
    </r>
    <r>
      <rPr>
        <b/>
        <sz val="10"/>
        <rFont val="Times New Roman"/>
        <family val="1"/>
        <charset val="204"/>
      </rPr>
      <t>25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годы</t>
    </r>
  </si>
  <si>
    <t xml:space="preserve">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</si>
  <si>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</si>
  <si>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Расходы на обеспечение деятельности (оказание услуг, выполнение работ) муниципального бюджетного учреждения культуры «Черниговский районный центр культуры и досуга» </t>
  </si>
  <si>
    <t>040P592190</t>
  </si>
  <si>
    <t xml:space="preserve">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</si>
  <si>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0300172010</t>
  </si>
  <si>
    <t xml:space="preserve">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</si>
  <si>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>040P592230</t>
  </si>
  <si>
    <t xml:space="preserve">     Расходы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</t>
  </si>
  <si>
    <t>040P5S2230</t>
  </si>
  <si>
    <t xml:space="preserve">     Субсидии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</si>
  <si>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>0300192470</t>
  </si>
  <si>
    <t>03001S2470</t>
  </si>
  <si>
    <t xml:space="preserve">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</si>
  <si>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01201R3040</t>
  </si>
  <si>
    <t xml:space="preserve">       Субвенции бюджетам муниципальных образований Приморского края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</si>
  <si>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Тип структурного элемента "Развитие системы дошкольного образования Черниговского района на 2020-2027 годы"</t>
  </si>
  <si>
    <t xml:space="preserve">    Тип структурного элемента "Развитие системы общего образования Черниговского района на 2020-2027 годы"</t>
  </si>
  <si>
    <t xml:space="preserve">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</si>
  <si>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 xml:space="preserve">    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</si>
  <si>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 xml:space="preserve">    Тип структурного элемента "Пожарная безопасность в образовательных учреждениях Черниговского района на 2020-2027 годы"</t>
  </si>
  <si>
    <t xml:space="preserve">   Тип структурного элемента "Ремонт и содержание дорог местного значения Черниговского муниципального района Приморского края"</t>
  </si>
  <si>
    <t xml:space="preserve">    Тип структурного элемента "Развитие транспортного хозяйства Черниговского района"</t>
  </si>
  <si>
    <t xml:space="preserve">    Тип структурного элемента "Повышение безопасности дорожного движения на территории Черниговского района"</t>
  </si>
  <si>
    <t xml:space="preserve">    Тип структурного элемента "Чистая вода" на 2017-2024 годы</t>
  </si>
  <si>
    <t xml:space="preserve">    Тип структурного элемента "Развитие, ремонт (капитальный ремонт) и содержание объектов коммунальной инфраструктуры"</t>
  </si>
  <si>
    <t xml:space="preserve">   Тип структурного элемента "Организация снабжения населения твердым топливом (дровами)"</t>
  </si>
  <si>
    <t xml:space="preserve">      Комплекс процессных мероприятий "Реализация образовательных программ дошкольного образования"</t>
  </si>
  <si>
    <t xml:space="preserve">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</si>
  <si>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 xml:space="preserve">      Комплекс процессных мероприятий "Развитие инфраструктуры общеобразовательных организаций"</t>
  </si>
  <si>
    <t xml:space="preserve">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</si>
  <si>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Комплекс процессных мероприятий "Организация и обеспечение отдыха и оздоровления детей"</t>
  </si>
  <si>
    <t xml:space="preserve">     Комплекс процессных мероприятий "Обеспечение деятельности учреждений и функций органов местного самоуправления"</t>
  </si>
  <si>
    <t xml:space="preserve">      Комплекс процессных мероприятий "Развитие кадрового потенциала системы образования"</t>
  </si>
  <si>
    <t xml:space="preserve">      Комплекс процессных мероприятий "Поддержка талантливой молодежи"</t>
  </si>
  <si>
    <t xml:space="preserve">     Комплекс процессных мероприятий "Повышение пожарной безопасности в муниципальных образовательных учреждениях"</t>
  </si>
  <si>
    <t xml:space="preserve">      Комплекс процессных мероприятий "Обеспечение деятельности и поддержка учреждений культуры Черниговского района"</t>
  </si>
  <si>
    <t xml:space="preserve">     Комплекс процессных мероприятий "Обеспечение деятельности образовательных учреждений в сфере культуры"</t>
  </si>
  <si>
    <t xml:space="preserve">     Комплекс процессных мероприятий "Организация проведения социально значимых культурных мероприятий"</t>
  </si>
  <si>
    <t xml:space="preserve">      Комплекс процессных мероприятий "Создание условий для привлечения населения к занятиям спортом"</t>
  </si>
  <si>
    <t xml:space="preserve">      Комплекс процессных мероприятий "Развитие спортивной инфраструктуры, находящейся в муниципальной собственности"</t>
  </si>
  <si>
    <t xml:space="preserve">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</si>
  <si>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Комплекс процессных мероприятий "Развитие телекоммуникационной инфраструктуры органов местного самоуправления"</t>
  </si>
  <si>
    <t xml:space="preserve">     Комплекс процессных мероприятий "Формирование системы мер пресечения и профилактики различных видов терроризма"</t>
  </si>
  <si>
    <t xml:space="preserve">Комплекс процессных мероприятий "Снижение рисков и смягчение последствий чрезвычайных ситуаций природного и техногенного характера" </t>
  </si>
  <si>
    <t xml:space="preserve">Комплекс процессных мероприятий "Пожарная безопасность" </t>
  </si>
  <si>
    <t xml:space="preserve">      Комплекс процессных мероприятий "Капитальный ремонт муниципального жилого фонда"</t>
  </si>
  <si>
    <t xml:space="preserve">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</si>
  <si>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 xml:space="preserve">      Комплекс процессных мероприятий "Организация транспортного обслуживания населения автомобильным транспортом"</t>
  </si>
  <si>
    <t xml:space="preserve">      Комплекс процессных мероприятий "Обеспечение безопасных условий движения"</t>
  </si>
  <si>
    <t xml:space="preserve">    Комплекс процессных мероприятий "Обеспечение водоснабжения и водоотведения населенных пунктов Черниговского района"</t>
  </si>
  <si>
    <t xml:space="preserve">     Комплекс процессных мероприятий "Повышение эффективности функционирования жилищно-коммунальных систем"</t>
  </si>
  <si>
    <t xml:space="preserve">      Комплекс процессных мероприятий "Улучшение условий и обеспечение комфортного проживания в Черниговском районе"</t>
  </si>
  <si>
    <t xml:space="preserve">      Комплекс процессных мероприятий "Обеспечение граждан твердым топливом (дровами)"</t>
  </si>
  <si>
    <t xml:space="preserve">      Комплекс процессных мероприятий "Управление бюджетным процессом в Черниговском районе"</t>
  </si>
  <si>
    <t xml:space="preserve">     Комплекс процессных мероприятий "Совершенствование межбюджетных отношений в Черниговском районе"</t>
  </si>
  <si>
    <t xml:space="preserve">     Комплекс процессных мероприятий "Формирование положительного образа предпринимателя, популяризация роли предпринимательства"</t>
  </si>
  <si>
    <t xml:space="preserve">      Комплекс процессных мероприятий "Социальная профилактика, популяризация здорового образа жизни"</t>
  </si>
  <si>
    <t xml:space="preserve">     Комплекс процессных мероприятий "Совершенствование и развитие системы патриотического воспитания граждан"</t>
  </si>
  <si>
    <t xml:space="preserve">      Комплекс процессных мероприятий "Информационная открытость органов местного самоуправления Черниговского района"</t>
  </si>
  <si>
    <t xml:space="preserve">      Комплекс процессных мероприятий "Совершенствование системы охраны общественного порядка и профилактики правонарушений"</t>
  </si>
  <si>
    <t xml:space="preserve">     Комплекс процессных мероприятий "Привлечение молодежи к общественной жизни села"</t>
  </si>
  <si>
    <t xml:space="preserve">      Комплекс процессных мероприятий "Обеспечение выплаты молодым семьям субсидии на приобретение (строительство) стандартного жилья"</t>
  </si>
  <si>
    <t xml:space="preserve">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</si>
  <si>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 xml:space="preserve">      Комплекс процессных мероприятий "Совершенствование системы противодействия коррупции в Черниговском районе"</t>
  </si>
  <si>
    <t xml:space="preserve">      Комплекс процессных мероприятий "Укрепление межэтнических связей и межрелигиозных отношений на территории Черниговского муниципального района"</t>
  </si>
  <si>
    <t xml:space="preserve">        Предоставление социальных выплат молодым семьям - участникам "Типа структурного элемента" - для приобретения (строительства) стандартного жилья</t>
  </si>
  <si>
    <t>(тыс. рублей)</t>
  </si>
  <si>
    <t xml:space="preserve">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</si>
  <si>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 xml:space="preserve">  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году, финансируемые из бюджета Черниговского муниципального района</t>
  </si>
  <si>
    <t xml:space="preserve">          Реализация мероприятий.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Федерации.в 2020 году</t>
  </si>
  <si>
    <t xml:space="preserve">  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</si>
  <si>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999W900000</t>
  </si>
  <si>
    <t>999W920910</t>
  </si>
  <si>
    <t>999W958530</t>
  </si>
  <si>
    <t>999W994020</t>
  </si>
  <si>
    <t xml:space="preserve">          Строительство школы в с. Черниговка Приморского края, в том числе разработка проектно-сметной документации</t>
  </si>
  <si>
    <t>0120200010</t>
  </si>
  <si>
    <t>0120292040</t>
  </si>
  <si>
    <t xml:space="preserve">       Субсидии на строительство, реконструкцию и приобретение зданий муниципальных образовательных учреждений</t>
  </si>
  <si>
    <t xml:space="preserve">        Предоставление мер социальной поддержки педагогическим работникам муниципальных общеобразовательных организаций</t>
  </si>
  <si>
    <t xml:space="preserve">  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</si>
  <si>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012E500000</t>
  </si>
  <si>
    <t>012E593140</t>
  </si>
  <si>
    <t xml:space="preserve">        Развитие инфраструктуры оздоровительных лагерей, находящихся в собственности муниципального образования</t>
  </si>
  <si>
    <t xml:space="preserve">          Расходы на капитальный ремонт оздоровительных лагерей, находящихся в собственности муниципальных образований за счет средств бюджета Черниговского района (в том числе составление проектно-сметной документации)</t>
  </si>
  <si>
    <t>0130300000</t>
  </si>
  <si>
    <t>0130302030</t>
  </si>
  <si>
    <t xml:space="preserve">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</si>
  <si>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</si>
  <si>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    Иные межбюджетные трансферты бюджетам поселений Черниговского района в целях компенсации расходов в связи с увеличением ставки налога на имущество организаций в отношении объектов социально-культурной сферы, используемых для нужд культуры и искусства, образования, физической культуры и спорта, здравоохранения и социального обеспечения</t>
  </si>
  <si>
    <t>0300140040</t>
  </si>
  <si>
    <t xml:space="preserve">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</si>
  <si>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0300171020</t>
  </si>
  <si>
    <t xml:space="preserve">          Организация и проведение новогодних мероприятий</t>
  </si>
  <si>
    <t>0300420190</t>
  </si>
  <si>
    <t xml:space="preserve">          Расходы на устройство лыжероллерной трассы в с. Дмитриевка, в том числе проектно-изыскательские работы</t>
  </si>
  <si>
    <t>0400170020</t>
  </si>
  <si>
    <t xml:space="preserve">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</si>
  <si>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</si>
  <si>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>1320120430</t>
  </si>
  <si>
    <t xml:space="preserve">          Развитие объектов коммунального хозяйства</t>
  </si>
  <si>
    <t xml:space="preserve">          Организация мест для торговли сельскохозяйственной продукцией</t>
  </si>
  <si>
    <t>1500120140</t>
  </si>
  <si>
    <t xml:space="preserve">          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</si>
  <si>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>9999923800</t>
  </si>
  <si>
    <t xml:space="preserve">          Процентные платежи по муниципальному долгу Черниговского района</t>
  </si>
  <si>
    <t>9999929060</t>
  </si>
  <si>
    <t xml:space="preserve">          Выплата стимулирующего характера за особые условия труда и дополнительную нагрузку работникам органов записи актов гражданского состояния,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РФ</t>
  </si>
  <si>
    <t>9999958790</t>
  </si>
  <si>
    <t xml:space="preserve">            Субвенции на осуществление полномочий на государственную регистрацию актов гражданского состояния за счет средств резервного фонда Правительства Российской Федерации</t>
  </si>
  <si>
    <t>999995930F</t>
  </si>
  <si>
    <t>Отчет за отчетный 2021 год</t>
  </si>
  <si>
    <t xml:space="preserve">          Иные межбюджетные трансферты бюджетам поселений в связи со снижением поступлений доходов местных бюджетов в целях погашения кредиторской задолженности местного бюджета</t>
  </si>
  <si>
    <t>Ожидаемое исполнение на текущий 2022год</t>
  </si>
  <si>
    <t>Сумма на 2025 год</t>
  </si>
  <si>
    <t>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</si>
  <si>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>0110170030</t>
  </si>
  <si>
    <t>0120170030</t>
  </si>
  <si>
    <t>Гранты на предоставление персонифицированного дополнительного образования детей</t>
  </si>
  <si>
    <t>0130170016</t>
  </si>
  <si>
    <t xml:space="preserve"> Тип структурного элемента "Антитеррористическая безопасность в образовательных учреждениях Черниговского муниципального района" на 2020-2027 годы</t>
  </si>
  <si>
    <t xml:space="preserve">   Комплекс процессных мероприятий "Предупреждение и предотвращение терроризма в муниципальных образовательных учреждениях"</t>
  </si>
  <si>
    <t>Создание в муниципальных образовательных учреждениях условий для предупреждения и предотвращения терроризма</t>
  </si>
  <si>
    <t>0170000000</t>
  </si>
  <si>
    <t>0170100000</t>
  </si>
  <si>
    <t>0170170070</t>
  </si>
  <si>
    <t>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</si>
  <si>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>0400192230</t>
  </si>
  <si>
    <t>04001S2230</t>
  </si>
  <si>
    <t xml:space="preserve">Расходы на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 </t>
  </si>
  <si>
    <t>Субсидии бюджетам муниципальных образований по энергосбережению и повышению энергетической эффективности систем коммунальной инфраструктуры</t>
  </si>
  <si>
    <t>0600192270</t>
  </si>
  <si>
    <t>06001S2270</t>
  </si>
  <si>
    <t>Расходы на мероприятия по энергосбережению и повышению энергетической эффективности систем коммунальной инфраструктуры, в целях софинансирования которых из бюджета Приморского края предоставляются субсидии</t>
  </si>
  <si>
    <t>0900000000</t>
  </si>
  <si>
    <t>0900120500</t>
  </si>
  <si>
    <t>0900100000</t>
  </si>
  <si>
    <t>Муниципальная программа "Развитие внутреннего и въездного туризма в Черниговском муниципальном районе" на 2017-2025 годы</t>
  </si>
  <si>
    <t>Комплекс процессных мероприятий "Развитие туристического потенциала в Черниговском районе"</t>
  </si>
  <si>
    <t>Мероприятия по развитию внутреннего и въездного туризма</t>
  </si>
  <si>
    <t xml:space="preserve">  Муниципальная программа "О противодействии коррупции в Администрации Черниговского района" на 2019-2025 годы</t>
  </si>
  <si>
    <t xml:space="preserve">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2017-2025 годы</t>
  </si>
  <si>
    <t xml:space="preserve">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районе" на 2018-2025 годы</t>
  </si>
  <si>
    <t>Расходы на природоохранные мероприятия</t>
  </si>
  <si>
    <t>Реализация мероприятий по модернизации школьных систем образования</t>
  </si>
  <si>
    <t>01202L7500</t>
  </si>
  <si>
    <t>Субсидии на реализацию проектов инициативного бюджетирования по направлению "Твой проект" (Благоустройство прилегающей территории Центральной бибилиотеки им.В.Т.Слипенчука)</t>
  </si>
  <si>
    <t>0300192363</t>
  </si>
  <si>
    <t>Расходы на реализацию проектов инициативного бюджетирования по направлению "Твой проект" (Благоустройство прилегающей территории Центральной библиотеки им.В.Т.Слипенчука), в целях софинансирования которых из бюджета Приморского края предоставляются субсидии</t>
  </si>
  <si>
    <t>03001S2363</t>
  </si>
  <si>
    <t xml:space="preserve">    Расходы на развитие спортивной инфраструктуры, находящейся в муниципальной собственности</t>
  </si>
  <si>
    <t>0400122190</t>
  </si>
  <si>
    <t>Расходы на приобретение и поставку спортивного инвентаря, спортивного оборудования и иного имущества для развития массового спорта</t>
  </si>
  <si>
    <t>0400122230</t>
  </si>
  <si>
    <t>Расходы на содержание объектов спортивной инфраструктуры, находящейся в муниципальной собственности Черниговского района</t>
  </si>
  <si>
    <t>0400170012</t>
  </si>
  <si>
    <t xml:space="preserve">  Муниципальная программа "Развитие культуры в Черниговском районе" на 2017-2025 годы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</si>
  <si>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2017-2025 годы</t>
  </si>
  <si>
    <t xml:space="preserve">  Муниципальная программа "Формирование информационного общества в Черниговском районе" на 2020-2025 годы</t>
  </si>
  <si>
    <t xml:space="preserve">  Муниципальная программа "Противодействие и профилактика терроризма на территории Черниговского муниципального района" на 2017-2025 годы</t>
  </si>
  <si>
    <t xml:space="preserve">  Муниципальная программа "Развитие дорожного хозяйства и транспорта в Черниговском районе" на 2018-2025 годы</t>
  </si>
  <si>
    <t xml:space="preserve">  Муниципальная программа "Комплексное развитие систем коммунальной инфраструктуры Черниговского района" на 2017-2025 годы</t>
  </si>
  <si>
    <r>
      <t xml:space="preserve">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</t>
    </r>
    <r>
      <rPr>
        <b/>
        <sz val="10"/>
        <rFont val="Times New Roman"/>
        <family val="1"/>
        <charset val="204"/>
      </rPr>
      <t>25</t>
    </r>
    <r>
      <rPr>
        <b/>
        <sz val="10"/>
        <color rgb="FF000000"/>
        <rFont val="Times New Roman"/>
        <family val="1"/>
        <charset val="204"/>
      </rPr>
      <t xml:space="preserve"> годы</t>
    </r>
  </si>
  <si>
    <t xml:space="preserve">  Муниципальная программа "Развитие субъектов малого и среднего предпринимательства в Черниговском муниципальном районе" на 2017-2025 годы</t>
  </si>
  <si>
    <t xml:space="preserve">  Муниципальная программа "Профилактика наркомании на территории Черниговского муниципального района" на 2017-2025 годы</t>
  </si>
  <si>
    <t xml:space="preserve">  Муниципальная программа "Патриотическое воспитание граждан Черниговского муниципального района" на 2017-2025 годы</t>
  </si>
  <si>
    <t xml:space="preserve">  Муниципальная программа "Развитие муниципальной службы и информационной политики в Черниговском районе" на 2017-2025 годы</t>
  </si>
  <si>
    <t xml:space="preserve">  Муниципальная программа "Профилактика правонарушений на территории Черниговского муниципального района" на 2017-2025 годы</t>
  </si>
  <si>
    <t xml:space="preserve">Сумма на 2023 год в сравнении с суммой за отчетный 2021 год (+/-) </t>
  </si>
  <si>
    <t xml:space="preserve">Сумма на 2023 год в сравнении с суммой за ожидаемый 2022 год (+/-) </t>
  </si>
  <si>
    <t>Сведения о расходной части бюджета Черниговского района по муниципальным программам на 2023 год и плановый период 2024 и 2025 годов в сравнении с ожидаемым исполнением за текущий финансовый год и отчетом за отчетный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</si>
</sst>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  <xf numFmtId="0" fontId="3" fillId="0" borderId="2">
      <alignment vertical="top" wrapText="1"/>
    </xf>
  </cellStyleXfs>
  <cellXfs count="56">
    <xf numFmtId="0" fontId="0" fillId="0" borderId="0" xfId="0"/>
    <xf numFmtId="0" fontId="0" fillId="0" borderId="0" xfId="0" applyProtection="1">
      <protection locked="0"/>
    </xf>
    <xf numFmtId="0" fontId="5" fillId="5" borderId="2" xfId="4" applyNumberFormat="1" applyFont="1" applyFill="1" applyProtection="1">
      <alignment horizontal="center" vertical="center" wrapText="1"/>
    </xf>
    <xf numFmtId="0" fontId="5" fillId="5" borderId="2" xfId="5" applyNumberFormat="1" applyFont="1" applyFill="1" applyProtection="1">
      <alignment vertical="top" wrapText="1"/>
    </xf>
    <xf numFmtId="1" fontId="5" fillId="5" borderId="2" xfId="6" applyNumberFormat="1" applyFont="1" applyFill="1" applyProtection="1">
      <alignment horizontal="center" vertical="top" shrinkToFit="1"/>
    </xf>
    <xf numFmtId="0" fontId="6" fillId="5" borderId="2" xfId="5" applyNumberFormat="1" applyFont="1" applyFill="1" applyProtection="1">
      <alignment vertical="top" wrapText="1"/>
    </xf>
    <xf numFmtId="0" fontId="9" fillId="5" borderId="2" xfId="5" applyNumberFormat="1" applyFont="1" applyFill="1" applyProtection="1">
      <alignment vertical="top" wrapText="1"/>
    </xf>
    <xf numFmtId="0" fontId="8" fillId="0" borderId="0" xfId="0" applyFont="1" applyAlignment="1">
      <alignment wrapText="1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5" fillId="5" borderId="5" xfId="5" applyNumberFormat="1" applyFont="1" applyFill="1" applyBorder="1" applyProtection="1">
      <alignment vertical="top" wrapText="1"/>
    </xf>
    <xf numFmtId="0" fontId="5" fillId="0" borderId="2" xfId="5" applyNumberFormat="1" applyFont="1" applyProtection="1">
      <alignment vertical="top" wrapText="1"/>
    </xf>
    <xf numFmtId="1" fontId="5" fillId="0" borderId="2" xfId="6" applyNumberFormat="1" applyFont="1" applyProtection="1">
      <alignment horizontal="center" vertical="top" shrinkToFit="1"/>
    </xf>
    <xf numFmtId="49" fontId="5" fillId="5" borderId="2" xfId="6" applyNumberFormat="1" applyFont="1" applyFill="1" applyProtection="1">
      <alignment horizontal="center" vertical="top" shrinkToFit="1"/>
    </xf>
    <xf numFmtId="0" fontId="13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5" borderId="2" xfId="29" applyNumberFormat="1" applyFont="1" applyFill="1" applyProtection="1">
      <alignment vertical="top" wrapText="1"/>
    </xf>
    <xf numFmtId="1" fontId="5" fillId="5" borderId="3" xfId="20" applyNumberFormat="1" applyFont="1" applyFill="1" applyAlignment="1" applyProtection="1">
      <alignment horizontal="center" vertical="top" shrinkToFit="1"/>
    </xf>
    <xf numFmtId="0" fontId="5" fillId="5" borderId="2" xfId="29" applyNumberFormat="1" applyFont="1" applyFill="1" applyAlignment="1" applyProtection="1">
      <alignment horizontal="left" vertical="top" wrapText="1"/>
    </xf>
    <xf numFmtId="164" fontId="0" fillId="0" borderId="0" xfId="0" applyNumberFormat="1" applyProtection="1">
      <protection locked="0"/>
    </xf>
    <xf numFmtId="164" fontId="6" fillId="5" borderId="2" xfId="6" applyNumberFormat="1" applyFont="1" applyFill="1" applyAlignment="1" applyProtection="1">
      <alignment horizontal="right" vertical="top" shrinkToFit="1"/>
    </xf>
    <xf numFmtId="0" fontId="5" fillId="5" borderId="1" xfId="2" applyNumberFormat="1" applyFont="1" applyFill="1" applyAlignment="1" applyProtection="1">
      <alignment horizontal="right"/>
    </xf>
    <xf numFmtId="0" fontId="5" fillId="5" borderId="1" xfId="3" applyFont="1" applyFill="1" applyAlignment="1">
      <alignment horizontal="right"/>
    </xf>
    <xf numFmtId="4" fontId="10" fillId="5" borderId="2" xfId="7" applyNumberFormat="1" applyFont="1" applyFill="1" applyAlignment="1" applyProtection="1">
      <alignment horizontal="right" vertical="top" shrinkToFit="1"/>
    </xf>
    <xf numFmtId="164" fontId="6" fillId="5" borderId="2" xfId="7" applyNumberFormat="1" applyFont="1" applyFill="1" applyAlignment="1" applyProtection="1">
      <alignment horizontal="right" vertical="top" shrinkToFit="1"/>
    </xf>
    <xf numFmtId="164" fontId="10" fillId="5" borderId="2" xfId="7" applyNumberFormat="1" applyFont="1" applyFill="1" applyAlignment="1" applyProtection="1">
      <alignment horizontal="right" vertical="top" shrinkToFit="1"/>
    </xf>
    <xf numFmtId="164" fontId="5" fillId="5" borderId="2" xfId="6" applyNumberFormat="1" applyFont="1" applyFill="1" applyAlignment="1" applyProtection="1">
      <alignment horizontal="right" vertical="top" shrinkToFit="1"/>
    </xf>
    <xf numFmtId="164" fontId="5" fillId="5" borderId="2" xfId="7" applyNumberFormat="1" applyFont="1" applyFill="1" applyAlignment="1" applyProtection="1">
      <alignment horizontal="right" vertical="top" shrinkToFit="1"/>
    </xf>
    <xf numFmtId="4" fontId="11" fillId="5" borderId="2" xfId="7" applyNumberFormat="1" applyFont="1" applyFill="1" applyAlignment="1" applyProtection="1">
      <alignment horizontal="right" vertical="top" shrinkToFit="1"/>
    </xf>
    <xf numFmtId="164" fontId="11" fillId="5" borderId="2" xfId="7" applyNumberFormat="1" applyFont="1" applyFill="1" applyAlignment="1" applyProtection="1">
      <alignment horizontal="right" vertical="top" shrinkToFit="1"/>
    </xf>
    <xf numFmtId="4" fontId="8" fillId="5" borderId="2" xfId="7" applyNumberFormat="1" applyFont="1" applyFill="1" applyAlignment="1" applyProtection="1">
      <alignment horizontal="right" vertical="top" shrinkToFit="1"/>
    </xf>
    <xf numFmtId="4" fontId="9" fillId="5" borderId="2" xfId="7" applyNumberFormat="1" applyFont="1" applyFill="1" applyAlignment="1" applyProtection="1">
      <alignment horizontal="right" vertical="top" shrinkToFit="1"/>
    </xf>
    <xf numFmtId="164" fontId="9" fillId="5" borderId="2" xfId="7" applyNumberFormat="1" applyFont="1" applyFill="1" applyAlignment="1" applyProtection="1">
      <alignment horizontal="right" vertical="top" shrinkToFit="1"/>
    </xf>
    <xf numFmtId="164" fontId="5" fillId="5" borderId="5" xfId="7" applyNumberFormat="1" applyFont="1" applyFill="1" applyBorder="1" applyAlignment="1" applyProtection="1">
      <alignment horizontal="right" vertical="top" shrinkToFit="1"/>
    </xf>
    <xf numFmtId="4" fontId="8" fillId="5" borderId="5" xfId="7" applyNumberFormat="1" applyFont="1" applyFill="1" applyBorder="1" applyAlignment="1" applyProtection="1">
      <alignment horizontal="right" vertical="top" shrinkToFit="1"/>
    </xf>
    <xf numFmtId="164" fontId="5" fillId="5" borderId="4" xfId="7" applyNumberFormat="1" applyFont="1" applyFill="1" applyBorder="1" applyAlignment="1" applyProtection="1">
      <alignment horizontal="right" vertical="top" shrinkToFit="1"/>
    </xf>
    <xf numFmtId="4" fontId="10" fillId="5" borderId="4" xfId="10" applyNumberFormat="1" applyFont="1" applyFill="1" applyBorder="1" applyAlignment="1" applyProtection="1">
      <alignment horizontal="right" vertical="top" shrinkToFit="1"/>
    </xf>
    <xf numFmtId="164" fontId="6" fillId="5" borderId="6" xfId="10" applyNumberFormat="1" applyFont="1" applyFill="1" applyBorder="1" applyAlignment="1" applyProtection="1">
      <alignment horizontal="right" vertical="top" shrinkToFit="1"/>
    </xf>
    <xf numFmtId="164" fontId="10" fillId="5" borderId="8" xfId="7" applyNumberFormat="1" applyFont="1" applyFill="1" applyBorder="1" applyAlignment="1" applyProtection="1">
      <alignment horizontal="right" vertical="top" shrinkToFit="1"/>
    </xf>
    <xf numFmtId="0" fontId="0" fillId="5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4" fontId="10" fillId="5" borderId="1" xfId="7" applyNumberFormat="1" applyFont="1" applyFill="1" applyBorder="1" applyAlignment="1" applyProtection="1">
      <alignment horizontal="right" vertical="top" shrinkToFit="1"/>
    </xf>
    <xf numFmtId="0" fontId="5" fillId="5" borderId="2" xfId="4" applyNumberFormat="1" applyFont="1" applyFill="1" applyAlignment="1" applyProtection="1">
      <alignment horizontal="center" vertical="center" wrapText="1"/>
    </xf>
    <xf numFmtId="164" fontId="10" fillId="5" borderId="4" xfId="10" applyNumberFormat="1" applyFont="1" applyFill="1" applyBorder="1" applyAlignment="1" applyProtection="1">
      <alignment horizontal="right" vertical="top" shrinkToFit="1"/>
    </xf>
    <xf numFmtId="164" fontId="8" fillId="5" borderId="2" xfId="7" applyNumberFormat="1" applyFont="1" applyFill="1" applyAlignment="1" applyProtection="1">
      <alignment horizontal="right" vertical="top" shrinkToFit="1"/>
    </xf>
    <xf numFmtId="1" fontId="5" fillId="0" borderId="2" xfId="6" applyFont="1">
      <alignment horizontal="center" vertical="top" shrinkToFit="1"/>
    </xf>
    <xf numFmtId="0" fontId="8" fillId="5" borderId="4" xfId="9" applyNumberFormat="1" applyFont="1" applyFill="1" applyBorder="1" applyAlignment="1" applyProtection="1">
      <alignment horizontal="center" vertical="center" wrapText="1"/>
    </xf>
    <xf numFmtId="1" fontId="8" fillId="5" borderId="2" xfId="6" applyNumberFormat="1" applyFont="1" applyFill="1" applyProtection="1">
      <alignment horizontal="center" vertical="top" shrinkToFit="1"/>
    </xf>
    <xf numFmtId="0" fontId="15" fillId="0" borderId="0" xfId="0" applyFont="1" applyAlignment="1">
      <alignment horizontal="right" wrapText="1"/>
    </xf>
    <xf numFmtId="1" fontId="2" fillId="0" borderId="2" xfId="6" applyFont="1">
      <alignment horizontal="center" vertical="top" shrinkToFit="1"/>
    </xf>
    <xf numFmtId="0" fontId="14" fillId="0" borderId="1" xfId="4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5" borderId="1" xfId="3" applyNumberFormat="1" applyFont="1" applyFill="1" applyProtection="1">
      <alignment horizontal="right"/>
    </xf>
    <xf numFmtId="0" fontId="5" fillId="5" borderId="1" xfId="3" applyFont="1" applyFill="1">
      <alignment horizontal="right"/>
    </xf>
    <xf numFmtId="0" fontId="6" fillId="5" borderId="7" xfId="9" applyNumberFormat="1" applyFont="1" applyFill="1" applyBorder="1" applyProtection="1">
      <alignment horizontal="right"/>
    </xf>
    <xf numFmtId="0" fontId="6" fillId="5" borderId="6" xfId="9" applyFont="1" applyFill="1" applyBorder="1">
      <alignment horizontal="right"/>
    </xf>
  </cellXfs>
  <cellStyles count="30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xl61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5"/>
  <sheetViews>
    <sheetView showGridLines="0" tabSelected="1" zoomScale="98" zoomScaleNormal="98" zoomScaleSheetLayoutView="100" workbookViewId="0">
      <pane ySplit="3" topLeftCell="A4" activePane="bottomLeft" state="frozen"/>
      <selection pane="bottomLeft" activeCell="K2" sqref="K2"/>
    </sheetView>
  </sheetViews>
  <sheetFormatPr defaultColWidth="8.88671875" defaultRowHeight="14.4" outlineLevelRow="3" x14ac:dyDescent="0.3"/>
  <cols>
    <col min="1" max="1" width="51.5546875" style="1" customWidth="1"/>
    <col min="2" max="2" width="10.33203125" style="1" customWidth="1"/>
    <col min="3" max="3" width="12" style="39" customWidth="1"/>
    <col min="4" max="4" width="13.33203125" style="40" customWidth="1"/>
    <col min="5" max="5" width="11.77734375" style="40" customWidth="1"/>
    <col min="6" max="6" width="11.6640625" style="40" customWidth="1"/>
    <col min="7" max="7" width="11.44140625" style="40" customWidth="1"/>
    <col min="8" max="8" width="3.88671875" style="39" hidden="1" customWidth="1"/>
    <col min="9" max="9" width="10.88671875" style="40" customWidth="1"/>
    <col min="10" max="10" width="13.5546875" style="40" hidden="1" customWidth="1"/>
    <col min="11" max="11" width="11.109375" style="40" customWidth="1"/>
    <col min="12" max="12" width="9" style="1" customWidth="1"/>
    <col min="13" max="16384" width="8.88671875" style="1"/>
  </cols>
  <sheetData>
    <row r="1" spans="1:12" ht="42" customHeight="1" x14ac:dyDescent="0.3">
      <c r="A1" s="50" t="s">
        <v>513</v>
      </c>
      <c r="B1" s="51"/>
      <c r="C1" s="51"/>
      <c r="D1" s="51"/>
      <c r="E1" s="51"/>
      <c r="F1" s="51"/>
      <c r="G1" s="51"/>
      <c r="H1" s="51"/>
      <c r="I1" s="48"/>
      <c r="J1" s="21"/>
      <c r="K1" s="21"/>
    </row>
    <row r="2" spans="1:12" ht="12" customHeight="1" x14ac:dyDescent="0.3">
      <c r="A2" s="52"/>
      <c r="B2" s="53"/>
      <c r="C2" s="53"/>
      <c r="D2" s="53"/>
      <c r="E2" s="53"/>
      <c r="F2" s="53"/>
      <c r="G2" s="53"/>
      <c r="H2" s="53"/>
      <c r="I2" s="22"/>
      <c r="J2" s="21" t="s">
        <v>409</v>
      </c>
      <c r="K2" s="21" t="s">
        <v>409</v>
      </c>
    </row>
    <row r="3" spans="1:12" ht="91.2" customHeight="1" x14ac:dyDescent="0.3">
      <c r="A3" s="2" t="s">
        <v>333</v>
      </c>
      <c r="B3" s="2" t="s">
        <v>0</v>
      </c>
      <c r="C3" s="42" t="s">
        <v>454</v>
      </c>
      <c r="D3" s="46" t="s">
        <v>456</v>
      </c>
      <c r="E3" s="42" t="s">
        <v>1</v>
      </c>
      <c r="F3" s="42" t="s">
        <v>511</v>
      </c>
      <c r="G3" s="42" t="s">
        <v>512</v>
      </c>
      <c r="H3" s="42" t="s">
        <v>1</v>
      </c>
      <c r="I3" s="42" t="s">
        <v>332</v>
      </c>
      <c r="J3" s="42" t="s">
        <v>332</v>
      </c>
      <c r="K3" s="42" t="s">
        <v>457</v>
      </c>
    </row>
    <row r="4" spans="1:12" ht="26.25" customHeight="1" x14ac:dyDescent="0.3">
      <c r="A4" s="5" t="s">
        <v>2</v>
      </c>
      <c r="B4" s="4" t="s">
        <v>3</v>
      </c>
      <c r="C4" s="25">
        <f>C5+C13+C38+C50+C59</f>
        <v>780004.43599999999</v>
      </c>
      <c r="D4" s="24">
        <v>907739.95400000003</v>
      </c>
      <c r="E4" s="25">
        <v>892661.31</v>
      </c>
      <c r="F4" s="25">
        <f>E4-C4</f>
        <v>112656.87400000007</v>
      </c>
      <c r="G4" s="25">
        <f>E4-D4</f>
        <v>-15078.643999999971</v>
      </c>
      <c r="H4" s="23">
        <f>H5+H13+H38+H50+H59</f>
        <v>818966081.95000005</v>
      </c>
      <c r="I4" s="25">
        <v>920034.55900000001</v>
      </c>
      <c r="J4" s="23">
        <f>J5+J13+J38+J50+J59</f>
        <v>842603856.95000005</v>
      </c>
      <c r="K4" s="25">
        <v>921069.32200000004</v>
      </c>
    </row>
    <row r="5" spans="1:12" ht="26.4" hidden="1" outlineLevel="1" x14ac:dyDescent="0.3">
      <c r="A5" s="3" t="s">
        <v>358</v>
      </c>
      <c r="B5" s="4" t="s">
        <v>4</v>
      </c>
      <c r="C5" s="26">
        <v>254353.41</v>
      </c>
      <c r="D5" s="27">
        <v>279516.12</v>
      </c>
      <c r="E5" s="29">
        <v>297594.85800000001</v>
      </c>
      <c r="F5" s="25">
        <f t="shared" ref="F5:F68" si="0">E5-C5</f>
        <v>43241.448000000004</v>
      </c>
      <c r="G5" s="25">
        <f t="shared" ref="G5:G68" si="1">E5-D5</f>
        <v>18078.738000000012</v>
      </c>
      <c r="H5" s="28">
        <f t="shared" ref="H5:J5" si="2">H6</f>
        <v>268912432</v>
      </c>
      <c r="I5" s="29">
        <v>265448.26899999997</v>
      </c>
      <c r="J5" s="28">
        <f t="shared" si="2"/>
        <v>277765015</v>
      </c>
      <c r="K5" s="29">
        <v>265448.26899999997</v>
      </c>
    </row>
    <row r="6" spans="1:12" ht="26.4" hidden="1" outlineLevel="2" x14ac:dyDescent="0.3">
      <c r="A6" s="3" t="s">
        <v>369</v>
      </c>
      <c r="B6" s="4" t="s">
        <v>5</v>
      </c>
      <c r="C6" s="26">
        <v>254353.41</v>
      </c>
      <c r="D6" s="27">
        <v>279516.12</v>
      </c>
      <c r="E6" s="29">
        <v>297594.85800000001</v>
      </c>
      <c r="F6" s="25">
        <f t="shared" si="0"/>
        <v>43241.448000000004</v>
      </c>
      <c r="G6" s="25">
        <f t="shared" si="1"/>
        <v>18078.738000000012</v>
      </c>
      <c r="H6" s="28">
        <f t="shared" ref="H6:J6" si="3">H7+H9+H10+H11+H12</f>
        <v>268912432</v>
      </c>
      <c r="I6" s="29">
        <v>265448.26899999997</v>
      </c>
      <c r="J6" s="28">
        <f t="shared" si="3"/>
        <v>277765015</v>
      </c>
      <c r="K6" s="29">
        <v>265448.26899999997</v>
      </c>
    </row>
    <row r="7" spans="1:12" ht="28.5" hidden="1" customHeight="1" outlineLevel="3" x14ac:dyDescent="0.3">
      <c r="A7" s="3" t="s">
        <v>6</v>
      </c>
      <c r="B7" s="13" t="s">
        <v>7</v>
      </c>
      <c r="C7" s="26">
        <v>87212.342000000004</v>
      </c>
      <c r="D7" s="27">
        <v>90931.42</v>
      </c>
      <c r="E7" s="29">
        <v>94625.055999999997</v>
      </c>
      <c r="F7" s="25">
        <f t="shared" si="0"/>
        <v>7412.7139999999927</v>
      </c>
      <c r="G7" s="25">
        <f t="shared" si="1"/>
        <v>3693.6359999999986</v>
      </c>
      <c r="H7" s="30">
        <f>88502406-5000000-3500000</f>
        <v>80002406</v>
      </c>
      <c r="I7" s="29">
        <v>76538.243000000002</v>
      </c>
      <c r="J7" s="30">
        <f>88502406-10000000</f>
        <v>78502406</v>
      </c>
      <c r="K7" s="29">
        <v>68189.898000000001</v>
      </c>
      <c r="L7" s="9"/>
    </row>
    <row r="8" spans="1:12" ht="57" hidden="1" customHeight="1" outlineLevel="3" x14ac:dyDescent="0.3">
      <c r="A8" s="3" t="s">
        <v>458</v>
      </c>
      <c r="B8" s="13" t="s">
        <v>459</v>
      </c>
      <c r="C8" s="26">
        <v>0</v>
      </c>
      <c r="D8" s="27">
        <v>1918.89</v>
      </c>
      <c r="E8" s="29">
        <v>200</v>
      </c>
      <c r="F8" s="25">
        <f t="shared" si="0"/>
        <v>200</v>
      </c>
      <c r="G8" s="25">
        <f t="shared" si="1"/>
        <v>-1718.89</v>
      </c>
      <c r="H8" s="30"/>
      <c r="I8" s="29"/>
      <c r="J8" s="30"/>
      <c r="K8" s="29"/>
      <c r="L8" s="9"/>
    </row>
    <row r="9" spans="1:12" ht="39.6" hidden="1" outlineLevel="3" x14ac:dyDescent="0.3">
      <c r="A9" s="3" t="s">
        <v>8</v>
      </c>
      <c r="B9" s="4" t="s">
        <v>9</v>
      </c>
      <c r="C9" s="26">
        <v>6483.357</v>
      </c>
      <c r="D9" s="27">
        <v>0</v>
      </c>
      <c r="E9" s="29">
        <v>0</v>
      </c>
      <c r="F9" s="25">
        <f t="shared" si="0"/>
        <v>-6483.357</v>
      </c>
      <c r="G9" s="25">
        <f t="shared" si="1"/>
        <v>0</v>
      </c>
      <c r="H9" s="30">
        <v>0</v>
      </c>
      <c r="I9" s="29">
        <f t="shared" ref="I9:I85" si="4">H9/1000</f>
        <v>0</v>
      </c>
      <c r="J9" s="30">
        <v>0</v>
      </c>
      <c r="K9" s="29">
        <f t="shared" ref="K9:K85" si="5">J9/1000</f>
        <v>0</v>
      </c>
    </row>
    <row r="10" spans="1:12" ht="3.75" hidden="1" customHeight="1" outlineLevel="3" x14ac:dyDescent="0.3">
      <c r="A10" s="3" t="s">
        <v>10</v>
      </c>
      <c r="B10" s="4" t="s">
        <v>11</v>
      </c>
      <c r="C10" s="26">
        <v>153774.18</v>
      </c>
      <c r="D10" s="27">
        <v>178816.701</v>
      </c>
      <c r="E10" s="29">
        <v>190993.193</v>
      </c>
      <c r="F10" s="25">
        <f t="shared" si="0"/>
        <v>37219.013000000006</v>
      </c>
      <c r="G10" s="25">
        <f t="shared" si="1"/>
        <v>12176.491999999998</v>
      </c>
      <c r="H10" s="30">
        <v>180560917</v>
      </c>
      <c r="I10" s="29">
        <f t="shared" si="4"/>
        <v>180560.91699999999</v>
      </c>
      <c r="J10" s="30">
        <v>190913500</v>
      </c>
      <c r="K10" s="29">
        <f t="shared" si="5"/>
        <v>190913.5</v>
      </c>
    </row>
    <row r="11" spans="1:12" ht="40.5" hidden="1" customHeight="1" outlineLevel="3" x14ac:dyDescent="0.3">
      <c r="A11" s="3" t="s">
        <v>12</v>
      </c>
      <c r="B11" s="4" t="s">
        <v>13</v>
      </c>
      <c r="C11" s="26">
        <v>6818.0420000000004</v>
      </c>
      <c r="D11" s="27">
        <v>7849.1090000000004</v>
      </c>
      <c r="E11" s="29">
        <v>11276.609</v>
      </c>
      <c r="F11" s="25">
        <f t="shared" si="0"/>
        <v>4458.567</v>
      </c>
      <c r="G11" s="25">
        <f t="shared" si="1"/>
        <v>3427.5</v>
      </c>
      <c r="H11" s="30">
        <v>7849109</v>
      </c>
      <c r="I11" s="29">
        <f t="shared" si="4"/>
        <v>7849.1090000000004</v>
      </c>
      <c r="J11" s="30">
        <v>7849109</v>
      </c>
      <c r="K11" s="29">
        <f t="shared" si="5"/>
        <v>7849.1090000000004</v>
      </c>
    </row>
    <row r="12" spans="1:12" ht="66" hidden="1" outlineLevel="3" x14ac:dyDescent="0.3">
      <c r="A12" s="3" t="s">
        <v>14</v>
      </c>
      <c r="B12" s="4" t="s">
        <v>15</v>
      </c>
      <c r="C12" s="26">
        <v>65.488</v>
      </c>
      <c r="D12" s="27">
        <v>0</v>
      </c>
      <c r="E12" s="29">
        <v>500</v>
      </c>
      <c r="F12" s="25">
        <f t="shared" si="0"/>
        <v>434.512</v>
      </c>
      <c r="G12" s="25">
        <f t="shared" si="1"/>
        <v>500</v>
      </c>
      <c r="H12" s="30">
        <v>500000</v>
      </c>
      <c r="I12" s="29">
        <f t="shared" si="4"/>
        <v>500</v>
      </c>
      <c r="J12" s="30">
        <v>500000</v>
      </c>
      <c r="K12" s="29">
        <f t="shared" si="5"/>
        <v>500</v>
      </c>
    </row>
    <row r="13" spans="1:12" ht="26.4" hidden="1" outlineLevel="1" x14ac:dyDescent="0.3">
      <c r="A13" s="3" t="s">
        <v>359</v>
      </c>
      <c r="B13" s="4" t="s">
        <v>16</v>
      </c>
      <c r="C13" s="26">
        <v>475159.79300000001</v>
      </c>
      <c r="D13" s="27">
        <v>571718.03300000005</v>
      </c>
      <c r="E13" s="29">
        <v>535634.31000000006</v>
      </c>
      <c r="F13" s="25">
        <f t="shared" si="0"/>
        <v>60474.517000000051</v>
      </c>
      <c r="G13" s="25">
        <f t="shared" si="1"/>
        <v>-36083.722999999998</v>
      </c>
      <c r="H13" s="30">
        <f t="shared" ref="H13:J13" si="6">H14+H23+H31+H33</f>
        <v>506030806.94999999</v>
      </c>
      <c r="I13" s="29">
        <v>499030.80699999997</v>
      </c>
      <c r="J13" s="30">
        <f t="shared" si="6"/>
        <v>522815998.94999999</v>
      </c>
      <c r="K13" s="29">
        <v>512815.99900000001</v>
      </c>
    </row>
    <row r="14" spans="1:12" ht="39.6" hidden="1" outlineLevel="2" x14ac:dyDescent="0.3">
      <c r="A14" s="3" t="s">
        <v>370</v>
      </c>
      <c r="B14" s="4" t="s">
        <v>17</v>
      </c>
      <c r="C14" s="26">
        <v>453992.08799999999</v>
      </c>
      <c r="D14" s="27">
        <v>509753.74200000003</v>
      </c>
      <c r="E14" s="29">
        <v>529600.37600000005</v>
      </c>
      <c r="F14" s="25">
        <f t="shared" si="0"/>
        <v>75608.288000000059</v>
      </c>
      <c r="G14" s="25">
        <f t="shared" si="1"/>
        <v>19846.63400000002</v>
      </c>
      <c r="H14" s="30">
        <f t="shared" ref="H14:J14" si="7">H15+H16+H17+H19+H20+H22</f>
        <v>502762558</v>
      </c>
      <c r="I14" s="29">
        <v>495762.55800000002</v>
      </c>
      <c r="J14" s="30">
        <f t="shared" si="7"/>
        <v>519547750</v>
      </c>
      <c r="K14" s="29">
        <v>509547.75</v>
      </c>
    </row>
    <row r="15" spans="1:12" ht="26.4" hidden="1" outlineLevel="3" x14ac:dyDescent="0.3">
      <c r="A15" s="3" t="s">
        <v>18</v>
      </c>
      <c r="B15" s="4" t="s">
        <v>19</v>
      </c>
      <c r="C15" s="26">
        <v>45</v>
      </c>
      <c r="D15" s="27">
        <v>45</v>
      </c>
      <c r="E15" s="29">
        <v>45</v>
      </c>
      <c r="F15" s="25">
        <f t="shared" si="0"/>
        <v>0</v>
      </c>
      <c r="G15" s="25">
        <f t="shared" si="1"/>
        <v>0</v>
      </c>
      <c r="H15" s="30">
        <v>45000</v>
      </c>
      <c r="I15" s="29">
        <f t="shared" si="4"/>
        <v>45</v>
      </c>
      <c r="J15" s="30">
        <v>45000</v>
      </c>
      <c r="K15" s="29">
        <f t="shared" si="5"/>
        <v>45</v>
      </c>
    </row>
    <row r="16" spans="1:12" ht="0.75" hidden="1" customHeight="1" outlineLevel="3" x14ac:dyDescent="0.3">
      <c r="A16" s="3" t="s">
        <v>20</v>
      </c>
      <c r="B16" s="4" t="s">
        <v>21</v>
      </c>
      <c r="C16" s="26">
        <v>24990.444</v>
      </c>
      <c r="D16" s="27">
        <v>27963</v>
      </c>
      <c r="E16" s="29">
        <v>27495</v>
      </c>
      <c r="F16" s="25">
        <f t="shared" si="0"/>
        <v>2504.5560000000005</v>
      </c>
      <c r="G16" s="25">
        <f t="shared" si="1"/>
        <v>-468</v>
      </c>
      <c r="H16" s="30">
        <v>27963000</v>
      </c>
      <c r="I16" s="29">
        <f t="shared" si="4"/>
        <v>27963</v>
      </c>
      <c r="J16" s="30">
        <v>27963000</v>
      </c>
      <c r="K16" s="29">
        <f t="shared" si="5"/>
        <v>27963</v>
      </c>
    </row>
    <row r="17" spans="1:12" ht="40.5" hidden="1" customHeight="1" outlineLevel="3" x14ac:dyDescent="0.3">
      <c r="A17" s="3" t="s">
        <v>6</v>
      </c>
      <c r="B17" s="4" t="s">
        <v>22</v>
      </c>
      <c r="C17" s="26">
        <v>117155.15700000001</v>
      </c>
      <c r="D17" s="27">
        <v>122649.204</v>
      </c>
      <c r="E17" s="29">
        <v>119845.685</v>
      </c>
      <c r="F17" s="25">
        <f t="shared" si="0"/>
        <v>2690.5279999999912</v>
      </c>
      <c r="G17" s="25">
        <f t="shared" si="1"/>
        <v>-2803.5190000000002</v>
      </c>
      <c r="H17" s="30">
        <f>118299573-5000000</f>
        <v>113299573</v>
      </c>
      <c r="I17" s="29">
        <v>106299.573</v>
      </c>
      <c r="J17" s="30">
        <f>118299573-8000000</f>
        <v>110299573</v>
      </c>
      <c r="K17" s="29">
        <v>100299.573</v>
      </c>
      <c r="L17" s="9"/>
    </row>
    <row r="18" spans="1:12" ht="52.5" hidden="1" customHeight="1" outlineLevel="3" x14ac:dyDescent="0.3">
      <c r="A18" s="3" t="s">
        <v>458</v>
      </c>
      <c r="B18" s="13" t="s">
        <v>460</v>
      </c>
      <c r="C18" s="26">
        <v>0</v>
      </c>
      <c r="D18" s="27">
        <v>5881.11</v>
      </c>
      <c r="E18" s="29">
        <v>400</v>
      </c>
      <c r="F18" s="25">
        <f t="shared" si="0"/>
        <v>400</v>
      </c>
      <c r="G18" s="25">
        <f t="shared" si="1"/>
        <v>-5481.11</v>
      </c>
      <c r="H18" s="30"/>
      <c r="I18" s="29"/>
      <c r="J18" s="30"/>
      <c r="K18" s="29"/>
      <c r="L18" s="9"/>
    </row>
    <row r="19" spans="1:12" ht="66" hidden="1" outlineLevel="3" x14ac:dyDescent="0.3">
      <c r="A19" s="3" t="s">
        <v>23</v>
      </c>
      <c r="B19" s="4" t="s">
        <v>24</v>
      </c>
      <c r="C19" s="26">
        <v>297026.64600000001</v>
      </c>
      <c r="D19" s="27">
        <v>324723.42800000001</v>
      </c>
      <c r="E19" s="29">
        <v>349582.69099999999</v>
      </c>
      <c r="F19" s="25">
        <f t="shared" si="0"/>
        <v>52556.044999999984</v>
      </c>
      <c r="G19" s="25">
        <f t="shared" si="1"/>
        <v>24859.262999999977</v>
      </c>
      <c r="H19" s="30">
        <v>332879685</v>
      </c>
      <c r="I19" s="29">
        <f t="shared" si="4"/>
        <v>332879.685</v>
      </c>
      <c r="J19" s="30">
        <v>352664877</v>
      </c>
      <c r="K19" s="29">
        <f t="shared" si="5"/>
        <v>352664.87699999998</v>
      </c>
    </row>
    <row r="20" spans="1:12" ht="42" hidden="1" customHeight="1" outlineLevel="3" x14ac:dyDescent="0.3">
      <c r="A20" s="3" t="s">
        <v>25</v>
      </c>
      <c r="B20" s="4" t="s">
        <v>26</v>
      </c>
      <c r="C20" s="26">
        <v>6823.4160000000002</v>
      </c>
      <c r="D20" s="27">
        <v>9547.2000000000007</v>
      </c>
      <c r="E20" s="29">
        <v>10109.049999999999</v>
      </c>
      <c r="F20" s="25">
        <f t="shared" si="0"/>
        <v>3285.6339999999991</v>
      </c>
      <c r="G20" s="25">
        <f t="shared" si="1"/>
        <v>561.84999999999854</v>
      </c>
      <c r="H20" s="30">
        <v>9630500</v>
      </c>
      <c r="I20" s="29">
        <f t="shared" si="4"/>
        <v>9630.5</v>
      </c>
      <c r="J20" s="30">
        <v>9630500</v>
      </c>
      <c r="K20" s="29">
        <f t="shared" si="5"/>
        <v>9630.5</v>
      </c>
    </row>
    <row r="21" spans="1:12" ht="68.25" hidden="1" customHeight="1" outlineLevel="3" x14ac:dyDescent="0.3">
      <c r="A21" s="3" t="s">
        <v>27</v>
      </c>
      <c r="B21" s="4" t="s">
        <v>28</v>
      </c>
      <c r="C21" s="26">
        <v>17951.424999999999</v>
      </c>
      <c r="D21" s="27">
        <v>0</v>
      </c>
      <c r="E21" s="29">
        <v>0</v>
      </c>
      <c r="F21" s="25">
        <f t="shared" si="0"/>
        <v>-17951.424999999999</v>
      </c>
      <c r="G21" s="25">
        <f t="shared" si="1"/>
        <v>0</v>
      </c>
      <c r="H21" s="30">
        <v>0</v>
      </c>
      <c r="I21" s="29">
        <f t="shared" si="4"/>
        <v>0</v>
      </c>
      <c r="J21" s="30">
        <v>0</v>
      </c>
      <c r="K21" s="29">
        <f t="shared" si="5"/>
        <v>0</v>
      </c>
    </row>
    <row r="22" spans="1:12" ht="66" hidden="1" outlineLevel="3" x14ac:dyDescent="0.3">
      <c r="A22" s="3" t="s">
        <v>357</v>
      </c>
      <c r="B22" s="4" t="s">
        <v>356</v>
      </c>
      <c r="C22" s="26">
        <v>17951.424999999999</v>
      </c>
      <c r="D22" s="27">
        <v>18944.8</v>
      </c>
      <c r="E22" s="29">
        <v>22122.95</v>
      </c>
      <c r="F22" s="25">
        <f t="shared" si="0"/>
        <v>4171.5250000000015</v>
      </c>
      <c r="G22" s="25">
        <f t="shared" si="1"/>
        <v>3178.1500000000015</v>
      </c>
      <c r="H22" s="30">
        <v>18944800</v>
      </c>
      <c r="I22" s="29">
        <f t="shared" si="4"/>
        <v>18944.8</v>
      </c>
      <c r="J22" s="30">
        <v>18944800</v>
      </c>
      <c r="K22" s="29">
        <f t="shared" si="5"/>
        <v>18944.8</v>
      </c>
    </row>
    <row r="23" spans="1:12" ht="26.4" hidden="1" outlineLevel="2" x14ac:dyDescent="0.3">
      <c r="A23" s="3" t="s">
        <v>371</v>
      </c>
      <c r="B23" s="4" t="s">
        <v>29</v>
      </c>
      <c r="C23" s="26">
        <v>4820.4920000000002</v>
      </c>
      <c r="D23" s="27">
        <v>53952.682000000001</v>
      </c>
      <c r="E23" s="29">
        <v>291.25</v>
      </c>
      <c r="F23" s="25">
        <f t="shared" si="0"/>
        <v>-4529.2420000000002</v>
      </c>
      <c r="G23" s="25">
        <f t="shared" si="1"/>
        <v>-53661.432000000001</v>
      </c>
      <c r="H23" s="30">
        <f t="shared" ref="H23:J23" si="8">H25+H27+H29+H30</f>
        <v>291250</v>
      </c>
      <c r="I23" s="29">
        <f t="shared" si="4"/>
        <v>291.25</v>
      </c>
      <c r="J23" s="30">
        <f t="shared" si="8"/>
        <v>291250</v>
      </c>
      <c r="K23" s="29">
        <f t="shared" si="5"/>
        <v>291.25</v>
      </c>
    </row>
    <row r="24" spans="1:12" ht="26.4" hidden="1" outlineLevel="2" x14ac:dyDescent="0.3">
      <c r="A24" s="16" t="s">
        <v>418</v>
      </c>
      <c r="B24" s="13" t="s">
        <v>419</v>
      </c>
      <c r="C24" s="26">
        <v>0</v>
      </c>
      <c r="D24" s="27">
        <v>0</v>
      </c>
      <c r="E24" s="27">
        <v>0</v>
      </c>
      <c r="F24" s="25">
        <f t="shared" si="0"/>
        <v>0</v>
      </c>
      <c r="G24" s="25">
        <f t="shared" si="1"/>
        <v>0</v>
      </c>
      <c r="H24" s="27">
        <v>0</v>
      </c>
      <c r="I24" s="27">
        <v>0</v>
      </c>
      <c r="J24" s="27">
        <v>0</v>
      </c>
      <c r="K24" s="27">
        <v>0</v>
      </c>
    </row>
    <row r="25" spans="1:12" ht="68.25" hidden="1" customHeight="1" outlineLevel="3" x14ac:dyDescent="0.3">
      <c r="A25" s="3" t="s">
        <v>30</v>
      </c>
      <c r="B25" s="4" t="s">
        <v>31</v>
      </c>
      <c r="C25" s="26">
        <v>1188.7249999999999</v>
      </c>
      <c r="D25" s="27">
        <v>2243.9319999999998</v>
      </c>
      <c r="E25" s="29">
        <v>0</v>
      </c>
      <c r="F25" s="25">
        <f t="shared" si="0"/>
        <v>-1188.7249999999999</v>
      </c>
      <c r="G25" s="25">
        <f t="shared" si="1"/>
        <v>-2243.9319999999998</v>
      </c>
      <c r="H25" s="30">
        <v>0</v>
      </c>
      <c r="I25" s="29">
        <f t="shared" si="4"/>
        <v>0</v>
      </c>
      <c r="J25" s="30">
        <v>0</v>
      </c>
      <c r="K25" s="29">
        <f t="shared" si="5"/>
        <v>0</v>
      </c>
      <c r="L25" s="9"/>
    </row>
    <row r="26" spans="1:12" ht="27.75" hidden="1" customHeight="1" outlineLevel="3" x14ac:dyDescent="0.3">
      <c r="A26" s="18" t="s">
        <v>421</v>
      </c>
      <c r="B26" s="17" t="s">
        <v>420</v>
      </c>
      <c r="C26" s="26">
        <v>0</v>
      </c>
      <c r="D26" s="27">
        <v>0</v>
      </c>
      <c r="E26" s="27">
        <v>0</v>
      </c>
      <c r="F26" s="25">
        <f t="shared" si="0"/>
        <v>0</v>
      </c>
      <c r="G26" s="25">
        <f t="shared" si="1"/>
        <v>0</v>
      </c>
      <c r="H26" s="27">
        <v>0</v>
      </c>
      <c r="I26" s="27">
        <v>0</v>
      </c>
      <c r="J26" s="27">
        <v>0</v>
      </c>
      <c r="K26" s="27">
        <v>0</v>
      </c>
      <c r="L26" s="9"/>
    </row>
    <row r="27" spans="1:12" ht="52.8" hidden="1" outlineLevel="3" x14ac:dyDescent="0.3">
      <c r="A27" s="3" t="s">
        <v>32</v>
      </c>
      <c r="B27" s="4" t="s">
        <v>33</v>
      </c>
      <c r="C27" s="26">
        <v>3597.43</v>
      </c>
      <c r="D27" s="27">
        <v>27764.074000000001</v>
      </c>
      <c r="E27" s="29">
        <v>0</v>
      </c>
      <c r="F27" s="25">
        <f t="shared" si="0"/>
        <v>-3597.43</v>
      </c>
      <c r="G27" s="25">
        <f t="shared" si="1"/>
        <v>-27764.074000000001</v>
      </c>
      <c r="H27" s="30">
        <v>0</v>
      </c>
      <c r="I27" s="29">
        <f t="shared" si="4"/>
        <v>0</v>
      </c>
      <c r="J27" s="30">
        <v>0</v>
      </c>
      <c r="K27" s="29">
        <f t="shared" si="5"/>
        <v>0</v>
      </c>
    </row>
    <row r="28" spans="1:12" ht="26.4" hidden="1" outlineLevel="3" x14ac:dyDescent="0.3">
      <c r="A28" s="3" t="s">
        <v>487</v>
      </c>
      <c r="B28" s="13" t="s">
        <v>488</v>
      </c>
      <c r="C28" s="26">
        <v>0</v>
      </c>
      <c r="D28" s="27">
        <v>23664.231</v>
      </c>
      <c r="E28" s="29">
        <v>0</v>
      </c>
      <c r="F28" s="25">
        <f t="shared" si="0"/>
        <v>0</v>
      </c>
      <c r="G28" s="25">
        <f t="shared" si="1"/>
        <v>-23664.231</v>
      </c>
      <c r="H28" s="30"/>
      <c r="I28" s="29">
        <v>0</v>
      </c>
      <c r="J28" s="30"/>
      <c r="K28" s="29">
        <v>0</v>
      </c>
    </row>
    <row r="29" spans="1:12" ht="0.75" hidden="1" customHeight="1" outlineLevel="3" x14ac:dyDescent="0.3">
      <c r="A29" s="3" t="s">
        <v>34</v>
      </c>
      <c r="B29" s="4" t="s">
        <v>35</v>
      </c>
      <c r="C29" s="26">
        <v>0</v>
      </c>
      <c r="D29" s="27">
        <v>0</v>
      </c>
      <c r="E29" s="29">
        <v>0</v>
      </c>
      <c r="F29" s="25">
        <f t="shared" si="0"/>
        <v>0</v>
      </c>
      <c r="G29" s="25">
        <f t="shared" si="1"/>
        <v>0</v>
      </c>
      <c r="H29" s="30">
        <v>0</v>
      </c>
      <c r="I29" s="29">
        <f t="shared" si="4"/>
        <v>0</v>
      </c>
      <c r="J29" s="30">
        <v>0</v>
      </c>
      <c r="K29" s="29">
        <f t="shared" si="5"/>
        <v>0</v>
      </c>
      <c r="L29" s="9"/>
    </row>
    <row r="30" spans="1:12" ht="39.75" hidden="1" customHeight="1" outlineLevel="3" x14ac:dyDescent="0.3">
      <c r="A30" s="3" t="s">
        <v>36</v>
      </c>
      <c r="B30" s="4" t="s">
        <v>37</v>
      </c>
      <c r="C30" s="26">
        <v>36.338000000000001</v>
      </c>
      <c r="D30" s="27">
        <v>280.44499999999999</v>
      </c>
      <c r="E30" s="29">
        <v>291.25</v>
      </c>
      <c r="F30" s="25">
        <f t="shared" si="0"/>
        <v>254.91200000000001</v>
      </c>
      <c r="G30" s="25">
        <f t="shared" si="1"/>
        <v>10.805000000000007</v>
      </c>
      <c r="H30" s="30">
        <v>291250</v>
      </c>
      <c r="I30" s="29">
        <f t="shared" si="4"/>
        <v>291.25</v>
      </c>
      <c r="J30" s="30">
        <v>291250</v>
      </c>
      <c r="K30" s="29">
        <f t="shared" si="5"/>
        <v>291.25</v>
      </c>
    </row>
    <row r="31" spans="1:12" ht="28.5" hidden="1" customHeight="1" outlineLevel="2" x14ac:dyDescent="0.3">
      <c r="A31" s="3" t="s">
        <v>38</v>
      </c>
      <c r="B31" s="4" t="s">
        <v>39</v>
      </c>
      <c r="C31" s="26">
        <v>5129.951</v>
      </c>
      <c r="D31" s="27">
        <v>5548.8519999999999</v>
      </c>
      <c r="E31" s="29">
        <v>4830</v>
      </c>
      <c r="F31" s="25">
        <f t="shared" si="0"/>
        <v>-299.95100000000002</v>
      </c>
      <c r="G31" s="25">
        <f t="shared" si="1"/>
        <v>-718.85199999999986</v>
      </c>
      <c r="H31" s="30">
        <f t="shared" ref="H31:J31" si="9">H32</f>
        <v>1860000</v>
      </c>
      <c r="I31" s="29">
        <f t="shared" si="4"/>
        <v>1860</v>
      </c>
      <c r="J31" s="30">
        <f t="shared" si="9"/>
        <v>1860000</v>
      </c>
      <c r="K31" s="29">
        <f t="shared" si="5"/>
        <v>1860</v>
      </c>
    </row>
    <row r="32" spans="1:12" ht="54.75" hidden="1" customHeight="1" outlineLevel="3" x14ac:dyDescent="0.3">
      <c r="A32" s="3" t="s">
        <v>40</v>
      </c>
      <c r="B32" s="4" t="s">
        <v>41</v>
      </c>
      <c r="C32" s="26">
        <v>5129.951</v>
      </c>
      <c r="D32" s="27">
        <v>5548.8519999999999</v>
      </c>
      <c r="E32" s="29">
        <v>4830</v>
      </c>
      <c r="F32" s="25">
        <f t="shared" si="0"/>
        <v>-299.95100000000002</v>
      </c>
      <c r="G32" s="25">
        <f t="shared" si="1"/>
        <v>-718.85199999999986</v>
      </c>
      <c r="H32" s="30">
        <v>1860000</v>
      </c>
      <c r="I32" s="29">
        <f t="shared" si="4"/>
        <v>1860</v>
      </c>
      <c r="J32" s="30">
        <v>1860000</v>
      </c>
      <c r="K32" s="29">
        <f t="shared" si="5"/>
        <v>1860</v>
      </c>
    </row>
    <row r="33" spans="1:12" ht="68.25" hidden="1" customHeight="1" outlineLevel="2" x14ac:dyDescent="0.3">
      <c r="A33" s="3" t="s">
        <v>42</v>
      </c>
      <c r="B33" s="4" t="s">
        <v>43</v>
      </c>
      <c r="C33" s="26">
        <v>1217.2619999999999</v>
      </c>
      <c r="D33" s="27">
        <v>2462.7579999999998</v>
      </c>
      <c r="E33" s="29">
        <v>912.68399999999997</v>
      </c>
      <c r="F33" s="25">
        <f t="shared" si="0"/>
        <v>-304.57799999999997</v>
      </c>
      <c r="G33" s="25">
        <f t="shared" si="1"/>
        <v>-1550.0739999999998</v>
      </c>
      <c r="H33" s="30">
        <f t="shared" ref="H33:J33" si="10">H34+H35</f>
        <v>1116998.95</v>
      </c>
      <c r="I33" s="29">
        <f t="shared" si="4"/>
        <v>1116.9989499999999</v>
      </c>
      <c r="J33" s="30">
        <f t="shared" si="10"/>
        <v>1116998.95</v>
      </c>
      <c r="K33" s="29">
        <f t="shared" si="5"/>
        <v>1116.9989499999999</v>
      </c>
    </row>
    <row r="34" spans="1:12" ht="42" hidden="1" customHeight="1" outlineLevel="3" x14ac:dyDescent="0.3">
      <c r="A34" s="3" t="s">
        <v>44</v>
      </c>
      <c r="B34" s="4" t="s">
        <v>45</v>
      </c>
      <c r="C34" s="26">
        <v>1217.2619999999999</v>
      </c>
      <c r="D34" s="27">
        <v>2462.7579999999998</v>
      </c>
      <c r="E34" s="29">
        <v>912.68399999999997</v>
      </c>
      <c r="F34" s="25">
        <f t="shared" si="0"/>
        <v>-304.57799999999997</v>
      </c>
      <c r="G34" s="25">
        <f t="shared" si="1"/>
        <v>-1550.0739999999998</v>
      </c>
      <c r="H34" s="30">
        <f>1115645.95+1353</f>
        <v>1116998.95</v>
      </c>
      <c r="I34" s="29">
        <f t="shared" si="4"/>
        <v>1116.9989499999999</v>
      </c>
      <c r="J34" s="30">
        <f>1115645.95+1353</f>
        <v>1116998.95</v>
      </c>
      <c r="K34" s="29">
        <f t="shared" si="5"/>
        <v>1116.9989499999999</v>
      </c>
    </row>
    <row r="35" spans="1:12" ht="51.75" hidden="1" customHeight="1" outlineLevel="3" x14ac:dyDescent="0.3">
      <c r="A35" s="3" t="s">
        <v>46</v>
      </c>
      <c r="B35" s="4" t="s">
        <v>47</v>
      </c>
      <c r="C35" s="26">
        <v>0</v>
      </c>
      <c r="D35" s="27">
        <v>0</v>
      </c>
      <c r="E35" s="29">
        <v>0</v>
      </c>
      <c r="F35" s="25">
        <f t="shared" si="0"/>
        <v>0</v>
      </c>
      <c r="G35" s="25">
        <f t="shared" si="1"/>
        <v>0</v>
      </c>
      <c r="H35" s="30">
        <v>0</v>
      </c>
      <c r="I35" s="29">
        <f t="shared" si="4"/>
        <v>0</v>
      </c>
      <c r="J35" s="30">
        <v>0</v>
      </c>
      <c r="K35" s="29">
        <f t="shared" si="5"/>
        <v>0</v>
      </c>
    </row>
    <row r="36" spans="1:12" ht="27.75" hidden="1" customHeight="1" outlineLevel="3" x14ac:dyDescent="0.3">
      <c r="A36" s="16" t="s">
        <v>422</v>
      </c>
      <c r="B36" s="17" t="s">
        <v>424</v>
      </c>
      <c r="C36" s="26">
        <v>0</v>
      </c>
      <c r="D36" s="27">
        <v>0</v>
      </c>
      <c r="E36" s="27">
        <v>0</v>
      </c>
      <c r="F36" s="25">
        <f t="shared" si="0"/>
        <v>0</v>
      </c>
      <c r="G36" s="25">
        <f t="shared" si="1"/>
        <v>0</v>
      </c>
      <c r="H36" s="27">
        <v>0</v>
      </c>
      <c r="I36" s="27">
        <v>0</v>
      </c>
      <c r="J36" s="27">
        <v>0</v>
      </c>
      <c r="K36" s="27">
        <v>0</v>
      </c>
    </row>
    <row r="37" spans="1:12" ht="51.75" hidden="1" customHeight="1" outlineLevel="3" x14ac:dyDescent="0.3">
      <c r="A37" s="16" t="s">
        <v>423</v>
      </c>
      <c r="B37" s="17" t="s">
        <v>425</v>
      </c>
      <c r="C37" s="26">
        <v>0</v>
      </c>
      <c r="D37" s="27">
        <v>0</v>
      </c>
      <c r="E37" s="27">
        <v>0</v>
      </c>
      <c r="F37" s="25">
        <f t="shared" si="0"/>
        <v>0</v>
      </c>
      <c r="G37" s="25">
        <f t="shared" si="1"/>
        <v>0</v>
      </c>
      <c r="H37" s="27">
        <v>0</v>
      </c>
      <c r="I37" s="27">
        <v>0</v>
      </c>
      <c r="J37" s="27">
        <v>0</v>
      </c>
      <c r="K37" s="27">
        <v>0</v>
      </c>
    </row>
    <row r="38" spans="1:12" ht="39.6" hidden="1" outlineLevel="1" x14ac:dyDescent="0.3">
      <c r="A38" s="3" t="s">
        <v>360</v>
      </c>
      <c r="B38" s="4" t="s">
        <v>48</v>
      </c>
      <c r="C38" s="26">
        <v>33242.446000000004</v>
      </c>
      <c r="D38" s="27">
        <v>31583.842000000001</v>
      </c>
      <c r="E38" s="29">
        <v>37337.928</v>
      </c>
      <c r="F38" s="25">
        <f t="shared" si="0"/>
        <v>4095.4819999999963</v>
      </c>
      <c r="G38" s="25">
        <f t="shared" si="1"/>
        <v>5754.0859999999993</v>
      </c>
      <c r="H38" s="30">
        <f t="shared" ref="H38:J38" si="11">H39+H43</f>
        <v>22932954</v>
      </c>
      <c r="I38" s="29">
        <f t="shared" si="4"/>
        <v>22932.954000000002</v>
      </c>
      <c r="J38" s="30">
        <f t="shared" si="11"/>
        <v>20932954</v>
      </c>
      <c r="K38" s="29">
        <f t="shared" si="5"/>
        <v>20932.954000000002</v>
      </c>
    </row>
    <row r="39" spans="1:12" ht="39.6" hidden="1" outlineLevel="2" x14ac:dyDescent="0.3">
      <c r="A39" s="3" t="s">
        <v>372</v>
      </c>
      <c r="B39" s="4" t="s">
        <v>49</v>
      </c>
      <c r="C39" s="26">
        <v>28854.909</v>
      </c>
      <c r="D39" s="27">
        <v>25753.666000000001</v>
      </c>
      <c r="E39" s="29">
        <v>31917.157999999999</v>
      </c>
      <c r="F39" s="25">
        <f t="shared" si="0"/>
        <v>3062.2489999999998</v>
      </c>
      <c r="G39" s="25">
        <f t="shared" si="1"/>
        <v>6163.4919999999984</v>
      </c>
      <c r="H39" s="30">
        <f t="shared" ref="H39:J39" si="12">H40+H41</f>
        <v>18372266</v>
      </c>
      <c r="I39" s="29">
        <f t="shared" si="4"/>
        <v>18372.266</v>
      </c>
      <c r="J39" s="30">
        <f t="shared" si="12"/>
        <v>16372266</v>
      </c>
      <c r="K39" s="29">
        <f t="shared" si="5"/>
        <v>16372.266</v>
      </c>
    </row>
    <row r="40" spans="1:12" hidden="1" outlineLevel="3" x14ac:dyDescent="0.3">
      <c r="A40" s="3" t="s">
        <v>50</v>
      </c>
      <c r="B40" s="4" t="s">
        <v>51</v>
      </c>
      <c r="C40" s="26">
        <v>581.58900000000006</v>
      </c>
      <c r="D40" s="27">
        <v>300</v>
      </c>
      <c r="E40" s="29">
        <v>300</v>
      </c>
      <c r="F40" s="25">
        <f t="shared" si="0"/>
        <v>-281.58900000000006</v>
      </c>
      <c r="G40" s="25">
        <f t="shared" si="1"/>
        <v>0</v>
      </c>
      <c r="H40" s="30">
        <v>300000</v>
      </c>
      <c r="I40" s="29">
        <f t="shared" si="4"/>
        <v>300</v>
      </c>
      <c r="J40" s="30">
        <v>300000</v>
      </c>
      <c r="K40" s="29">
        <f t="shared" si="5"/>
        <v>300</v>
      </c>
    </row>
    <row r="41" spans="1:12" ht="27" hidden="1" customHeight="1" outlineLevel="3" x14ac:dyDescent="0.3">
      <c r="A41" s="3" t="s">
        <v>6</v>
      </c>
      <c r="B41" s="4" t="s">
        <v>52</v>
      </c>
      <c r="C41" s="26">
        <v>28273.32</v>
      </c>
      <c r="D41" s="27">
        <v>25453.666000000001</v>
      </c>
      <c r="E41" s="29">
        <v>30374.273000000001</v>
      </c>
      <c r="F41" s="25">
        <f t="shared" si="0"/>
        <v>2100.9530000000013</v>
      </c>
      <c r="G41" s="25">
        <f t="shared" si="1"/>
        <v>4920.607</v>
      </c>
      <c r="H41" s="30">
        <f>28072266-10000000</f>
        <v>18072266</v>
      </c>
      <c r="I41" s="29">
        <f t="shared" si="4"/>
        <v>18072.266</v>
      </c>
      <c r="J41" s="30">
        <f>28072266-10000000-2000000</f>
        <v>16072266</v>
      </c>
      <c r="K41" s="29">
        <f t="shared" si="5"/>
        <v>16072.266</v>
      </c>
      <c r="L41" s="9"/>
    </row>
    <row r="42" spans="1:12" ht="27" hidden="1" customHeight="1" outlineLevel="3" x14ac:dyDescent="0.3">
      <c r="A42" s="3" t="s">
        <v>461</v>
      </c>
      <c r="B42" s="13" t="s">
        <v>462</v>
      </c>
      <c r="C42" s="26">
        <v>0</v>
      </c>
      <c r="D42" s="27">
        <v>414.29500000000002</v>
      </c>
      <c r="E42" s="29">
        <v>1242.885</v>
      </c>
      <c r="F42" s="25">
        <f t="shared" si="0"/>
        <v>1242.885</v>
      </c>
      <c r="G42" s="25">
        <f t="shared" si="1"/>
        <v>828.58999999999992</v>
      </c>
      <c r="H42" s="30"/>
      <c r="I42" s="29"/>
      <c r="J42" s="30"/>
      <c r="K42" s="29"/>
      <c r="L42" s="9"/>
    </row>
    <row r="43" spans="1:12" ht="26.4" hidden="1" outlineLevel="2" x14ac:dyDescent="0.3">
      <c r="A43" s="3" t="s">
        <v>373</v>
      </c>
      <c r="B43" s="4" t="s">
        <v>53</v>
      </c>
      <c r="C43" s="26">
        <v>4387.5370000000003</v>
      </c>
      <c r="D43" s="27">
        <v>5830.1760000000004</v>
      </c>
      <c r="E43" s="29">
        <v>5420.77</v>
      </c>
      <c r="F43" s="25">
        <f t="shared" si="0"/>
        <v>1033.2330000000002</v>
      </c>
      <c r="G43" s="25">
        <f t="shared" si="1"/>
        <v>-409.40599999999995</v>
      </c>
      <c r="H43" s="30">
        <f t="shared" ref="H43:J43" si="13">H44+H45+H46+H47</f>
        <v>4560688</v>
      </c>
      <c r="I43" s="29">
        <f t="shared" si="4"/>
        <v>4560.6880000000001</v>
      </c>
      <c r="J43" s="30">
        <f t="shared" si="13"/>
        <v>4560688</v>
      </c>
      <c r="K43" s="29">
        <f t="shared" si="5"/>
        <v>4560.6880000000001</v>
      </c>
    </row>
    <row r="44" spans="1:12" ht="26.4" hidden="1" outlineLevel="3" x14ac:dyDescent="0.3">
      <c r="A44" s="3" t="s">
        <v>54</v>
      </c>
      <c r="B44" s="4" t="s">
        <v>55</v>
      </c>
      <c r="C44" s="26">
        <v>174.27699999999999</v>
      </c>
      <c r="D44" s="27">
        <v>175</v>
      </c>
      <c r="E44" s="29">
        <v>175</v>
      </c>
      <c r="F44" s="25">
        <f t="shared" si="0"/>
        <v>0.72300000000001319</v>
      </c>
      <c r="G44" s="25">
        <f t="shared" si="1"/>
        <v>0</v>
      </c>
      <c r="H44" s="30">
        <v>175000</v>
      </c>
      <c r="I44" s="29">
        <f t="shared" si="4"/>
        <v>175</v>
      </c>
      <c r="J44" s="30">
        <v>175000</v>
      </c>
      <c r="K44" s="29">
        <f t="shared" si="5"/>
        <v>175</v>
      </c>
    </row>
    <row r="45" spans="1:12" ht="26.4" hidden="1" outlineLevel="3" x14ac:dyDescent="0.3">
      <c r="A45" s="3" t="s">
        <v>56</v>
      </c>
      <c r="B45" s="4" t="s">
        <v>57</v>
      </c>
      <c r="C45" s="26">
        <v>1081.2190000000001</v>
      </c>
      <c r="D45" s="27">
        <v>2351.4879999999998</v>
      </c>
      <c r="E45" s="29">
        <v>1080</v>
      </c>
      <c r="F45" s="25">
        <f t="shared" si="0"/>
        <v>-1.2190000000000509</v>
      </c>
      <c r="G45" s="25">
        <f t="shared" si="1"/>
        <v>-1271.4879999999998</v>
      </c>
      <c r="H45" s="30">
        <v>1082000</v>
      </c>
      <c r="I45" s="29">
        <f t="shared" si="4"/>
        <v>1082</v>
      </c>
      <c r="J45" s="30">
        <v>1082000</v>
      </c>
      <c r="K45" s="29">
        <f t="shared" si="5"/>
        <v>1082</v>
      </c>
    </row>
    <row r="46" spans="1:12" ht="26.4" hidden="1" outlineLevel="3" x14ac:dyDescent="0.3">
      <c r="A46" s="3" t="s">
        <v>58</v>
      </c>
      <c r="B46" s="4" t="s">
        <v>59</v>
      </c>
      <c r="C46" s="26">
        <v>24.98</v>
      </c>
      <c r="D46" s="27">
        <v>25</v>
      </c>
      <c r="E46" s="29">
        <v>25</v>
      </c>
      <c r="F46" s="25">
        <f t="shared" si="0"/>
        <v>1.9999999999999574E-2</v>
      </c>
      <c r="G46" s="25">
        <f t="shared" si="1"/>
        <v>0</v>
      </c>
      <c r="H46" s="30">
        <v>25000</v>
      </c>
      <c r="I46" s="29">
        <f t="shared" si="4"/>
        <v>25</v>
      </c>
      <c r="J46" s="30">
        <v>25000</v>
      </c>
      <c r="K46" s="29">
        <f t="shared" si="5"/>
        <v>25</v>
      </c>
    </row>
    <row r="47" spans="1:12" ht="13.5" hidden="1" customHeight="1" outlineLevel="3" x14ac:dyDescent="0.3">
      <c r="A47" s="3" t="s">
        <v>60</v>
      </c>
      <c r="B47" s="4" t="s">
        <v>61</v>
      </c>
      <c r="C47" s="26">
        <v>3107.0610000000001</v>
      </c>
      <c r="D47" s="27">
        <v>3278.6880000000001</v>
      </c>
      <c r="E47" s="29">
        <v>4140.7700000000004</v>
      </c>
      <c r="F47" s="25">
        <f t="shared" si="0"/>
        <v>1033.7090000000003</v>
      </c>
      <c r="G47" s="25">
        <f t="shared" si="1"/>
        <v>862.08200000000033</v>
      </c>
      <c r="H47" s="30">
        <v>3278688</v>
      </c>
      <c r="I47" s="29">
        <f t="shared" si="4"/>
        <v>3278.6880000000001</v>
      </c>
      <c r="J47" s="30">
        <v>3278688</v>
      </c>
      <c r="K47" s="29">
        <f t="shared" si="5"/>
        <v>3278.6880000000001</v>
      </c>
    </row>
    <row r="48" spans="1:12" ht="26.4" hidden="1" outlineLevel="3" x14ac:dyDescent="0.3">
      <c r="A48" s="16" t="s">
        <v>426</v>
      </c>
      <c r="B48" s="17" t="s">
        <v>428</v>
      </c>
      <c r="C48" s="26">
        <v>0</v>
      </c>
      <c r="D48" s="27">
        <v>0</v>
      </c>
      <c r="E48" s="27">
        <v>0</v>
      </c>
      <c r="F48" s="25">
        <f t="shared" si="0"/>
        <v>0</v>
      </c>
      <c r="G48" s="25">
        <f t="shared" si="1"/>
        <v>0</v>
      </c>
      <c r="H48" s="27">
        <v>0</v>
      </c>
      <c r="I48" s="27">
        <v>0</v>
      </c>
      <c r="J48" s="27">
        <v>0</v>
      </c>
      <c r="K48" s="27">
        <v>0</v>
      </c>
    </row>
    <row r="49" spans="1:12" ht="52.8" hidden="1" outlineLevel="3" x14ac:dyDescent="0.3">
      <c r="A49" s="16" t="s">
        <v>427</v>
      </c>
      <c r="B49" s="17" t="s">
        <v>429</v>
      </c>
      <c r="C49" s="26">
        <v>0</v>
      </c>
      <c r="D49" s="27">
        <v>0</v>
      </c>
      <c r="E49" s="27">
        <v>0</v>
      </c>
      <c r="F49" s="25">
        <f t="shared" si="0"/>
        <v>0</v>
      </c>
      <c r="G49" s="25">
        <f t="shared" si="1"/>
        <v>0</v>
      </c>
      <c r="H49" s="27">
        <v>0</v>
      </c>
      <c r="I49" s="27">
        <v>0</v>
      </c>
      <c r="J49" s="27">
        <v>0</v>
      </c>
      <c r="K49" s="27">
        <v>0</v>
      </c>
    </row>
    <row r="50" spans="1:12" ht="39.6" hidden="1" outlineLevel="1" x14ac:dyDescent="0.3">
      <c r="A50" s="3" t="s">
        <v>361</v>
      </c>
      <c r="B50" s="4" t="s">
        <v>62</v>
      </c>
      <c r="C50" s="26">
        <v>15531.852000000001</v>
      </c>
      <c r="D50" s="27">
        <v>20166.543000000001</v>
      </c>
      <c r="E50" s="29">
        <v>20890.214</v>
      </c>
      <c r="F50" s="25">
        <f t="shared" si="0"/>
        <v>5358.3619999999992</v>
      </c>
      <c r="G50" s="25">
        <f t="shared" si="1"/>
        <v>723.67099999999846</v>
      </c>
      <c r="H50" s="30">
        <f t="shared" ref="H50:J50" si="14">H51+H54+H57</f>
        <v>16589889</v>
      </c>
      <c r="I50" s="29">
        <f t="shared" si="4"/>
        <v>16589.888999999999</v>
      </c>
      <c r="J50" s="30">
        <f t="shared" si="14"/>
        <v>16589889</v>
      </c>
      <c r="K50" s="29">
        <f t="shared" si="5"/>
        <v>16589.888999999999</v>
      </c>
    </row>
    <row r="51" spans="1:12" ht="39.6" hidden="1" outlineLevel="2" x14ac:dyDescent="0.3">
      <c r="A51" s="3" t="s">
        <v>374</v>
      </c>
      <c r="B51" s="4" t="s">
        <v>63</v>
      </c>
      <c r="C51" s="26">
        <v>15288.942999999999</v>
      </c>
      <c r="D51" s="27">
        <v>19730.329000000002</v>
      </c>
      <c r="E51" s="29">
        <v>20454</v>
      </c>
      <c r="F51" s="25">
        <f t="shared" si="0"/>
        <v>5165.0570000000007</v>
      </c>
      <c r="G51" s="25">
        <f t="shared" si="1"/>
        <v>723.67099999999846</v>
      </c>
      <c r="H51" s="30">
        <f t="shared" ref="H51:J51" si="15">H52+H53</f>
        <v>16153675</v>
      </c>
      <c r="I51" s="29">
        <f t="shared" si="4"/>
        <v>16153.674999999999</v>
      </c>
      <c r="J51" s="30">
        <f t="shared" si="15"/>
        <v>16153675</v>
      </c>
      <c r="K51" s="29">
        <f t="shared" si="5"/>
        <v>16153.674999999999</v>
      </c>
    </row>
    <row r="52" spans="1:12" ht="42" hidden="1" customHeight="1" outlineLevel="3" x14ac:dyDescent="0.3">
      <c r="A52" s="3" t="s">
        <v>64</v>
      </c>
      <c r="B52" s="4" t="s">
        <v>65</v>
      </c>
      <c r="C52" s="26">
        <v>4643.5379999999996</v>
      </c>
      <c r="D52" s="27">
        <v>7116.7730000000001</v>
      </c>
      <c r="E52" s="29">
        <v>7349.9</v>
      </c>
      <c r="F52" s="25">
        <f t="shared" si="0"/>
        <v>2706.3620000000001</v>
      </c>
      <c r="G52" s="25">
        <f t="shared" si="1"/>
        <v>233.1269999999995</v>
      </c>
      <c r="H52" s="30">
        <f>7116773-2000000</f>
        <v>5116773</v>
      </c>
      <c r="I52" s="29">
        <f t="shared" si="4"/>
        <v>5116.7730000000001</v>
      </c>
      <c r="J52" s="30">
        <f>7116773-2000000</f>
        <v>5116773</v>
      </c>
      <c r="K52" s="29">
        <f t="shared" si="5"/>
        <v>5116.7730000000001</v>
      </c>
      <c r="L52" s="9"/>
    </row>
    <row r="53" spans="1:12" ht="42.75" hidden="1" customHeight="1" outlineLevel="3" x14ac:dyDescent="0.3">
      <c r="A53" s="3" t="s">
        <v>6</v>
      </c>
      <c r="B53" s="4" t="s">
        <v>66</v>
      </c>
      <c r="C53" s="26">
        <v>10645.405000000001</v>
      </c>
      <c r="D53" s="27">
        <v>12613.556</v>
      </c>
      <c r="E53" s="29">
        <v>13104.1</v>
      </c>
      <c r="F53" s="25">
        <f t="shared" si="0"/>
        <v>2458.6949999999997</v>
      </c>
      <c r="G53" s="25">
        <f t="shared" si="1"/>
        <v>490.54399999999987</v>
      </c>
      <c r="H53" s="30">
        <f>13036902-2000000</f>
        <v>11036902</v>
      </c>
      <c r="I53" s="29">
        <f t="shared" si="4"/>
        <v>11036.902</v>
      </c>
      <c r="J53" s="30">
        <f>13036902-2000000</f>
        <v>11036902</v>
      </c>
      <c r="K53" s="29">
        <f t="shared" si="5"/>
        <v>11036.902</v>
      </c>
      <c r="L53" s="9"/>
    </row>
    <row r="54" spans="1:12" ht="26.4" hidden="1" outlineLevel="2" x14ac:dyDescent="0.3">
      <c r="A54" s="3" t="s">
        <v>375</v>
      </c>
      <c r="B54" s="4" t="s">
        <v>67</v>
      </c>
      <c r="C54" s="26">
        <v>162.90799999999999</v>
      </c>
      <c r="D54" s="27">
        <v>350</v>
      </c>
      <c r="E54" s="29">
        <v>350</v>
      </c>
      <c r="F54" s="25">
        <f t="shared" si="0"/>
        <v>187.09200000000001</v>
      </c>
      <c r="G54" s="25">
        <f t="shared" si="1"/>
        <v>0</v>
      </c>
      <c r="H54" s="30">
        <f t="shared" ref="H54:J54" si="16">H55+H56</f>
        <v>350000</v>
      </c>
      <c r="I54" s="29">
        <f t="shared" si="4"/>
        <v>350</v>
      </c>
      <c r="J54" s="30">
        <f t="shared" si="16"/>
        <v>350000</v>
      </c>
      <c r="K54" s="29">
        <f t="shared" si="5"/>
        <v>350</v>
      </c>
    </row>
    <row r="55" spans="1:12" hidden="1" outlineLevel="3" x14ac:dyDescent="0.3">
      <c r="A55" s="3" t="s">
        <v>68</v>
      </c>
      <c r="B55" s="4" t="s">
        <v>69</v>
      </c>
      <c r="C55" s="26">
        <v>62.908000000000001</v>
      </c>
      <c r="D55" s="27">
        <v>250</v>
      </c>
      <c r="E55" s="29">
        <v>250</v>
      </c>
      <c r="F55" s="25">
        <f t="shared" si="0"/>
        <v>187.09199999999998</v>
      </c>
      <c r="G55" s="25">
        <f t="shared" si="1"/>
        <v>0</v>
      </c>
      <c r="H55" s="30">
        <v>250000</v>
      </c>
      <c r="I55" s="29">
        <f t="shared" si="4"/>
        <v>250</v>
      </c>
      <c r="J55" s="30">
        <v>250000</v>
      </c>
      <c r="K55" s="29">
        <f t="shared" si="5"/>
        <v>250</v>
      </c>
    </row>
    <row r="56" spans="1:12" hidden="1" outlineLevel="3" x14ac:dyDescent="0.3">
      <c r="A56" s="3" t="s">
        <v>70</v>
      </c>
      <c r="B56" s="4" t="s">
        <v>71</v>
      </c>
      <c r="C56" s="26">
        <v>100</v>
      </c>
      <c r="D56" s="27">
        <v>100</v>
      </c>
      <c r="E56" s="29">
        <v>100</v>
      </c>
      <c r="F56" s="25">
        <f t="shared" si="0"/>
        <v>0</v>
      </c>
      <c r="G56" s="25">
        <f t="shared" si="1"/>
        <v>0</v>
      </c>
      <c r="H56" s="30">
        <v>100000</v>
      </c>
      <c r="I56" s="29">
        <f t="shared" si="4"/>
        <v>100</v>
      </c>
      <c r="J56" s="30">
        <v>100000</v>
      </c>
      <c r="K56" s="29">
        <f t="shared" si="5"/>
        <v>100</v>
      </c>
    </row>
    <row r="57" spans="1:12" ht="26.4" hidden="1" outlineLevel="2" x14ac:dyDescent="0.3">
      <c r="A57" s="3" t="s">
        <v>376</v>
      </c>
      <c r="B57" s="4" t="s">
        <v>72</v>
      </c>
      <c r="C57" s="26">
        <v>80</v>
      </c>
      <c r="D57" s="27">
        <v>86.213999999999999</v>
      </c>
      <c r="E57" s="29">
        <v>86.213999999999999</v>
      </c>
      <c r="F57" s="25">
        <f t="shared" si="0"/>
        <v>6.2139999999999986</v>
      </c>
      <c r="G57" s="25">
        <f t="shared" si="1"/>
        <v>0</v>
      </c>
      <c r="H57" s="30">
        <f t="shared" ref="H57:J57" si="17">H58</f>
        <v>86214</v>
      </c>
      <c r="I57" s="29">
        <f t="shared" si="4"/>
        <v>86.213999999999999</v>
      </c>
      <c r="J57" s="30">
        <f t="shared" si="17"/>
        <v>86214</v>
      </c>
      <c r="K57" s="29">
        <f t="shared" si="5"/>
        <v>86.213999999999999</v>
      </c>
    </row>
    <row r="58" spans="1:12" hidden="1" outlineLevel="3" x14ac:dyDescent="0.3">
      <c r="A58" s="3" t="s">
        <v>73</v>
      </c>
      <c r="B58" s="4" t="s">
        <v>74</v>
      </c>
      <c r="C58" s="26">
        <v>80</v>
      </c>
      <c r="D58" s="27">
        <v>86.213999999999999</v>
      </c>
      <c r="E58" s="29">
        <v>86.213999999999999</v>
      </c>
      <c r="F58" s="25">
        <f t="shared" si="0"/>
        <v>6.2139999999999986</v>
      </c>
      <c r="G58" s="25">
        <f t="shared" si="1"/>
        <v>0</v>
      </c>
      <c r="H58" s="30">
        <v>86214</v>
      </c>
      <c r="I58" s="29">
        <f t="shared" si="4"/>
        <v>86.213999999999999</v>
      </c>
      <c r="J58" s="30">
        <v>86214</v>
      </c>
      <c r="K58" s="29">
        <f t="shared" si="5"/>
        <v>86.213999999999999</v>
      </c>
    </row>
    <row r="59" spans="1:12" ht="39.6" hidden="1" outlineLevel="1" x14ac:dyDescent="0.3">
      <c r="A59" s="3" t="s">
        <v>362</v>
      </c>
      <c r="B59" s="4" t="s">
        <v>75</v>
      </c>
      <c r="C59" s="26">
        <v>1716.9349999999999</v>
      </c>
      <c r="D59" s="27">
        <v>3095.4160000000002</v>
      </c>
      <c r="E59" s="29">
        <v>604</v>
      </c>
      <c r="F59" s="25">
        <f t="shared" si="0"/>
        <v>-1112.9349999999999</v>
      </c>
      <c r="G59" s="25">
        <f t="shared" si="1"/>
        <v>-2491.4160000000002</v>
      </c>
      <c r="H59" s="30">
        <f t="shared" ref="H59:J59" si="18">H60</f>
        <v>4500000</v>
      </c>
      <c r="I59" s="29">
        <f t="shared" si="4"/>
        <v>4500</v>
      </c>
      <c r="J59" s="30">
        <f t="shared" si="18"/>
        <v>4500000</v>
      </c>
      <c r="K59" s="29">
        <f t="shared" si="5"/>
        <v>4500</v>
      </c>
    </row>
    <row r="60" spans="1:12" ht="39.6" hidden="1" outlineLevel="2" x14ac:dyDescent="0.3">
      <c r="A60" s="3" t="s">
        <v>377</v>
      </c>
      <c r="B60" s="4" t="s">
        <v>76</v>
      </c>
      <c r="C60" s="26">
        <v>1716.9349999999999</v>
      </c>
      <c r="D60" s="27">
        <v>3095.4160000000002</v>
      </c>
      <c r="E60" s="29">
        <v>604</v>
      </c>
      <c r="F60" s="25">
        <f t="shared" si="0"/>
        <v>-1112.9349999999999</v>
      </c>
      <c r="G60" s="25">
        <f t="shared" si="1"/>
        <v>-2491.4160000000002</v>
      </c>
      <c r="H60" s="30">
        <f t="shared" ref="H60:J60" si="19">H61</f>
        <v>4500000</v>
      </c>
      <c r="I60" s="29">
        <f t="shared" si="4"/>
        <v>4500</v>
      </c>
      <c r="J60" s="30">
        <f t="shared" si="19"/>
        <v>4500000</v>
      </c>
      <c r="K60" s="29">
        <f t="shared" si="5"/>
        <v>4500</v>
      </c>
    </row>
    <row r="61" spans="1:12" ht="39.6" hidden="1" outlineLevel="3" x14ac:dyDescent="0.3">
      <c r="A61" s="3" t="s">
        <v>77</v>
      </c>
      <c r="B61" s="4" t="s">
        <v>78</v>
      </c>
      <c r="C61" s="26">
        <v>1716.9349999999999</v>
      </c>
      <c r="D61" s="27">
        <v>3095.4160000000002</v>
      </c>
      <c r="E61" s="29">
        <v>604</v>
      </c>
      <c r="F61" s="25">
        <f t="shared" si="0"/>
        <v>-1112.9349999999999</v>
      </c>
      <c r="G61" s="25">
        <f t="shared" si="1"/>
        <v>-2491.4160000000002</v>
      </c>
      <c r="H61" s="30">
        <v>4500000</v>
      </c>
      <c r="I61" s="29">
        <f t="shared" si="4"/>
        <v>4500</v>
      </c>
      <c r="J61" s="30">
        <v>4500000</v>
      </c>
      <c r="K61" s="29">
        <f t="shared" si="5"/>
        <v>4500</v>
      </c>
      <c r="L61" s="9"/>
    </row>
    <row r="62" spans="1:12" ht="39.6" hidden="1" outlineLevel="3" x14ac:dyDescent="0.3">
      <c r="A62" s="3" t="s">
        <v>463</v>
      </c>
      <c r="B62" s="13" t="s">
        <v>466</v>
      </c>
      <c r="C62" s="26">
        <v>0</v>
      </c>
      <c r="D62" s="27">
        <v>1660</v>
      </c>
      <c r="E62" s="29">
        <v>600</v>
      </c>
      <c r="F62" s="25">
        <f t="shared" si="0"/>
        <v>600</v>
      </c>
      <c r="G62" s="25">
        <f t="shared" si="1"/>
        <v>-1060</v>
      </c>
      <c r="H62" s="30"/>
      <c r="I62" s="29"/>
      <c r="J62" s="30"/>
      <c r="K62" s="29"/>
      <c r="L62" s="9"/>
    </row>
    <row r="63" spans="1:12" ht="39.6" hidden="1" outlineLevel="3" x14ac:dyDescent="0.3">
      <c r="A63" s="3" t="s">
        <v>464</v>
      </c>
      <c r="B63" s="13" t="s">
        <v>467</v>
      </c>
      <c r="C63" s="26">
        <v>0</v>
      </c>
      <c r="D63" s="27">
        <v>1660</v>
      </c>
      <c r="E63" s="29">
        <v>600</v>
      </c>
      <c r="F63" s="25">
        <f t="shared" si="0"/>
        <v>600</v>
      </c>
      <c r="G63" s="25">
        <f t="shared" si="1"/>
        <v>-1060</v>
      </c>
      <c r="H63" s="30"/>
      <c r="I63" s="29"/>
      <c r="J63" s="30"/>
      <c r="K63" s="29"/>
      <c r="L63" s="9"/>
    </row>
    <row r="64" spans="1:12" ht="26.4" hidden="1" outlineLevel="3" x14ac:dyDescent="0.3">
      <c r="A64" s="3" t="s">
        <v>465</v>
      </c>
      <c r="B64" s="13" t="s">
        <v>468</v>
      </c>
      <c r="C64" s="26">
        <v>0</v>
      </c>
      <c r="D64" s="27">
        <v>1660</v>
      </c>
      <c r="E64" s="29">
        <v>600</v>
      </c>
      <c r="F64" s="25">
        <f t="shared" si="0"/>
        <v>600</v>
      </c>
      <c r="G64" s="25">
        <f t="shared" si="1"/>
        <v>-1060</v>
      </c>
      <c r="H64" s="30"/>
      <c r="I64" s="29"/>
      <c r="J64" s="30"/>
      <c r="K64" s="29"/>
      <c r="L64" s="9"/>
    </row>
    <row r="65" spans="1:12" ht="26.4" collapsed="1" x14ac:dyDescent="0.3">
      <c r="A65" s="5" t="s">
        <v>79</v>
      </c>
      <c r="B65" s="4" t="s">
        <v>80</v>
      </c>
      <c r="C65" s="20">
        <v>344.56299999999999</v>
      </c>
      <c r="D65" s="24">
        <v>500</v>
      </c>
      <c r="E65" s="25">
        <f>E66</f>
        <v>500</v>
      </c>
      <c r="F65" s="25">
        <f t="shared" si="0"/>
        <v>155.43700000000001</v>
      </c>
      <c r="G65" s="25">
        <f t="shared" si="1"/>
        <v>0</v>
      </c>
      <c r="H65" s="31">
        <f t="shared" ref="H65:J66" si="20">H66</f>
        <v>500000</v>
      </c>
      <c r="I65" s="25">
        <v>500</v>
      </c>
      <c r="J65" s="31">
        <f t="shared" si="20"/>
        <v>500000</v>
      </c>
      <c r="K65" s="25">
        <v>500</v>
      </c>
    </row>
    <row r="66" spans="1:12" ht="26.4" hidden="1" outlineLevel="2" x14ac:dyDescent="0.3">
      <c r="A66" s="3" t="s">
        <v>81</v>
      </c>
      <c r="B66" s="4" t="s">
        <v>82</v>
      </c>
      <c r="C66" s="26">
        <v>344.56299999999999</v>
      </c>
      <c r="D66" s="27">
        <v>500</v>
      </c>
      <c r="E66" s="29">
        <v>500</v>
      </c>
      <c r="F66" s="25">
        <f t="shared" si="0"/>
        <v>155.43700000000001</v>
      </c>
      <c r="G66" s="25">
        <f t="shared" si="1"/>
        <v>0</v>
      </c>
      <c r="H66" s="30">
        <f t="shared" si="20"/>
        <v>500000</v>
      </c>
      <c r="I66" s="29">
        <f t="shared" si="4"/>
        <v>500</v>
      </c>
      <c r="J66" s="30">
        <f t="shared" si="20"/>
        <v>500000</v>
      </c>
      <c r="K66" s="29">
        <f t="shared" si="5"/>
        <v>500</v>
      </c>
    </row>
    <row r="67" spans="1:12" ht="39.6" hidden="1" outlineLevel="3" x14ac:dyDescent="0.3">
      <c r="A67" s="3" t="s">
        <v>83</v>
      </c>
      <c r="B67" s="4" t="s">
        <v>84</v>
      </c>
      <c r="C67" s="26">
        <v>344.56299999999999</v>
      </c>
      <c r="D67" s="27">
        <v>500</v>
      </c>
      <c r="E67" s="29">
        <v>500</v>
      </c>
      <c r="F67" s="25">
        <f t="shared" si="0"/>
        <v>155.43700000000001</v>
      </c>
      <c r="G67" s="25">
        <f t="shared" si="1"/>
        <v>0</v>
      </c>
      <c r="H67" s="30">
        <v>500000</v>
      </c>
      <c r="I67" s="29">
        <f t="shared" si="4"/>
        <v>500</v>
      </c>
      <c r="J67" s="30">
        <v>500000</v>
      </c>
      <c r="K67" s="29">
        <f t="shared" si="5"/>
        <v>500</v>
      </c>
    </row>
    <row r="68" spans="1:12" ht="30" customHeight="1" collapsed="1" x14ac:dyDescent="0.3">
      <c r="A68" s="5" t="s">
        <v>499</v>
      </c>
      <c r="B68" s="4" t="s">
        <v>85</v>
      </c>
      <c r="C68" s="32">
        <v>107320.47</v>
      </c>
      <c r="D68" s="24">
        <f>D90+D93+D69+D97+D100</f>
        <v>64387.620999999999</v>
      </c>
      <c r="E68" s="25">
        <f>E69+E90+E93+E97+E100</f>
        <v>49281.097000000002</v>
      </c>
      <c r="F68" s="25">
        <f t="shared" si="0"/>
        <v>-58039.373</v>
      </c>
      <c r="G68" s="25">
        <f t="shared" si="1"/>
        <v>-15106.523999999998</v>
      </c>
      <c r="H68" s="31">
        <f t="shared" ref="H68:J68" si="21">H69+H90+H93+H97+H100</f>
        <v>53507153.280000001</v>
      </c>
      <c r="I68" s="25">
        <v>44051.285000000003</v>
      </c>
      <c r="J68" s="31">
        <f t="shared" si="21"/>
        <v>51477153.280000001</v>
      </c>
      <c r="K68" s="25">
        <v>46085.665999999997</v>
      </c>
    </row>
    <row r="69" spans="1:12" ht="29.25" hidden="1" customHeight="1" outlineLevel="2" x14ac:dyDescent="0.3">
      <c r="A69" s="3" t="s">
        <v>378</v>
      </c>
      <c r="B69" s="4" t="s">
        <v>86</v>
      </c>
      <c r="C69" s="26">
        <v>45076.868999999999</v>
      </c>
      <c r="D69" s="27">
        <v>38880.750999999997</v>
      </c>
      <c r="E69" s="29">
        <v>22664.311000000002</v>
      </c>
      <c r="F69" s="25">
        <f t="shared" ref="F69:F132" si="22">E69-C69</f>
        <v>-22412.557999999997</v>
      </c>
      <c r="G69" s="25">
        <f t="shared" ref="G69:G132" si="23">E69-D69</f>
        <v>-16216.439999999995</v>
      </c>
      <c r="H69" s="30">
        <f t="shared" ref="H69:J69" si="24">H72+H73+H74+H76+H77+H78+H79+H81+H82+H83+H84+H85+H86+H88+H89</f>
        <v>27537245.280000001</v>
      </c>
      <c r="I69" s="29">
        <f t="shared" si="4"/>
        <v>27537.245280000003</v>
      </c>
      <c r="J69" s="30">
        <f t="shared" si="24"/>
        <v>27537245.280000001</v>
      </c>
      <c r="K69" s="29">
        <f t="shared" si="5"/>
        <v>27537.245280000003</v>
      </c>
    </row>
    <row r="70" spans="1:12" ht="67.5" hidden="1" customHeight="1" outlineLevel="2" x14ac:dyDescent="0.3">
      <c r="A70" s="16" t="s">
        <v>430</v>
      </c>
      <c r="B70" s="17" t="s">
        <v>431</v>
      </c>
      <c r="C70" s="26">
        <v>5124</v>
      </c>
      <c r="D70" s="27">
        <v>2091</v>
      </c>
      <c r="E70" s="29">
        <v>0</v>
      </c>
      <c r="F70" s="25">
        <f t="shared" si="22"/>
        <v>-5124</v>
      </c>
      <c r="G70" s="25">
        <f t="shared" si="23"/>
        <v>-2091</v>
      </c>
      <c r="H70" s="29">
        <v>0</v>
      </c>
      <c r="I70" s="29">
        <v>0</v>
      </c>
      <c r="J70" s="29">
        <v>0</v>
      </c>
      <c r="K70" s="29">
        <v>0</v>
      </c>
    </row>
    <row r="71" spans="1:12" ht="82.5" hidden="1" customHeight="1" outlineLevel="2" x14ac:dyDescent="0.3">
      <c r="A71" s="16" t="s">
        <v>432</v>
      </c>
      <c r="B71" s="17" t="s">
        <v>433</v>
      </c>
      <c r="C71" s="26">
        <v>0</v>
      </c>
      <c r="D71" s="27">
        <v>0</v>
      </c>
      <c r="E71" s="27">
        <v>0</v>
      </c>
      <c r="F71" s="25">
        <f t="shared" si="22"/>
        <v>0</v>
      </c>
      <c r="G71" s="25">
        <f t="shared" si="23"/>
        <v>0</v>
      </c>
      <c r="H71" s="27">
        <v>0</v>
      </c>
      <c r="I71" s="27">
        <v>0</v>
      </c>
      <c r="J71" s="27">
        <v>0</v>
      </c>
      <c r="K71" s="27">
        <v>0</v>
      </c>
    </row>
    <row r="72" spans="1:12" ht="39" hidden="1" customHeight="1" outlineLevel="3" x14ac:dyDescent="0.3">
      <c r="A72" s="3" t="s">
        <v>6</v>
      </c>
      <c r="B72" s="4" t="s">
        <v>87</v>
      </c>
      <c r="C72" s="26">
        <v>15423.011</v>
      </c>
      <c r="D72" s="27">
        <v>2365.623</v>
      </c>
      <c r="E72" s="29">
        <v>2186.0309999999999</v>
      </c>
      <c r="F72" s="25">
        <f t="shared" si="22"/>
        <v>-13236.98</v>
      </c>
      <c r="G72" s="25">
        <f t="shared" si="23"/>
        <v>-179.5920000000001</v>
      </c>
      <c r="H72" s="30">
        <v>1890911</v>
      </c>
      <c r="I72" s="29">
        <f t="shared" si="4"/>
        <v>1890.9110000000001</v>
      </c>
      <c r="J72" s="30">
        <v>1890911</v>
      </c>
      <c r="K72" s="29">
        <f t="shared" si="5"/>
        <v>1890.9110000000001</v>
      </c>
      <c r="L72" s="9"/>
    </row>
    <row r="73" spans="1:12" ht="79.2" hidden="1" outlineLevel="3" x14ac:dyDescent="0.3">
      <c r="A73" s="3" t="s">
        <v>30</v>
      </c>
      <c r="B73" s="4" t="s">
        <v>88</v>
      </c>
      <c r="C73" s="26">
        <v>756.90200000000004</v>
      </c>
      <c r="D73" s="27">
        <v>0</v>
      </c>
      <c r="E73" s="29">
        <v>0</v>
      </c>
      <c r="F73" s="25">
        <f t="shared" si="22"/>
        <v>-756.90200000000004</v>
      </c>
      <c r="G73" s="25">
        <f t="shared" si="23"/>
        <v>0</v>
      </c>
      <c r="H73" s="30">
        <v>0</v>
      </c>
      <c r="I73" s="29">
        <f t="shared" si="4"/>
        <v>0</v>
      </c>
      <c r="J73" s="30">
        <v>0</v>
      </c>
      <c r="K73" s="29">
        <f t="shared" si="5"/>
        <v>0</v>
      </c>
      <c r="L73" s="9"/>
    </row>
    <row r="74" spans="1:12" ht="0.75" hidden="1" customHeight="1" outlineLevel="3" x14ac:dyDescent="0.3">
      <c r="A74" s="3" t="s">
        <v>89</v>
      </c>
      <c r="B74" s="4" t="s">
        <v>90</v>
      </c>
      <c r="C74" s="26">
        <v>11217.934999999999</v>
      </c>
      <c r="D74" s="27">
        <v>12747.494000000001</v>
      </c>
      <c r="E74" s="29">
        <v>10096.992</v>
      </c>
      <c r="F74" s="25">
        <f t="shared" si="22"/>
        <v>-1120.9429999999993</v>
      </c>
      <c r="G74" s="25">
        <f t="shared" si="23"/>
        <v>-2650.5020000000004</v>
      </c>
      <c r="H74" s="30">
        <f>10739112-2000000</f>
        <v>8739112</v>
      </c>
      <c r="I74" s="29">
        <f t="shared" si="4"/>
        <v>8739.1119999999992</v>
      </c>
      <c r="J74" s="30">
        <f>10739112-2000000</f>
        <v>8739112</v>
      </c>
      <c r="K74" s="29">
        <f t="shared" si="5"/>
        <v>8739.1119999999992</v>
      </c>
      <c r="L74" s="9"/>
    </row>
    <row r="75" spans="1:12" ht="68.25" hidden="1" customHeight="1" outlineLevel="3" x14ac:dyDescent="0.3">
      <c r="A75" s="16" t="s">
        <v>434</v>
      </c>
      <c r="B75" s="17" t="s">
        <v>435</v>
      </c>
      <c r="C75" s="26">
        <v>0</v>
      </c>
      <c r="D75" s="27">
        <v>0</v>
      </c>
      <c r="E75" s="27">
        <v>0</v>
      </c>
      <c r="F75" s="25">
        <f t="shared" si="22"/>
        <v>0</v>
      </c>
      <c r="G75" s="25">
        <f t="shared" si="23"/>
        <v>0</v>
      </c>
      <c r="H75" s="27">
        <v>0</v>
      </c>
      <c r="I75" s="27">
        <v>0</v>
      </c>
      <c r="J75" s="27">
        <v>0</v>
      </c>
      <c r="K75" s="27">
        <v>0</v>
      </c>
      <c r="L75" s="9"/>
    </row>
    <row r="76" spans="1:12" ht="39.6" hidden="1" outlineLevel="3" x14ac:dyDescent="0.3">
      <c r="A76" s="3" t="s">
        <v>344</v>
      </c>
      <c r="B76" s="13" t="s">
        <v>347</v>
      </c>
      <c r="C76" s="26">
        <v>0</v>
      </c>
      <c r="D76" s="27">
        <v>12698.531000000001</v>
      </c>
      <c r="E76" s="29">
        <v>9802.6370000000006</v>
      </c>
      <c r="F76" s="25">
        <f t="shared" si="22"/>
        <v>9802.6370000000006</v>
      </c>
      <c r="G76" s="25">
        <f t="shared" si="23"/>
        <v>-2895.8940000000002</v>
      </c>
      <c r="H76" s="30">
        <f>11443531-3000000</f>
        <v>8443531</v>
      </c>
      <c r="I76" s="29">
        <f t="shared" si="4"/>
        <v>8443.5310000000009</v>
      </c>
      <c r="J76" s="30">
        <f>11443531-3000000</f>
        <v>8443531</v>
      </c>
      <c r="K76" s="29">
        <f t="shared" si="5"/>
        <v>8443.5310000000009</v>
      </c>
      <c r="L76" s="9"/>
    </row>
    <row r="77" spans="1:12" ht="52.8" hidden="1" outlineLevel="3" x14ac:dyDescent="0.3">
      <c r="A77" s="3" t="s">
        <v>91</v>
      </c>
      <c r="B77" s="4" t="s">
        <v>92</v>
      </c>
      <c r="C77" s="26">
        <v>6216.7790000000005</v>
      </c>
      <c r="D77" s="27">
        <v>0</v>
      </c>
      <c r="E77" s="29">
        <v>0</v>
      </c>
      <c r="F77" s="25">
        <f t="shared" si="22"/>
        <v>-6216.7790000000005</v>
      </c>
      <c r="G77" s="25">
        <f t="shared" si="23"/>
        <v>0</v>
      </c>
      <c r="H77" s="30">
        <v>0</v>
      </c>
      <c r="I77" s="29">
        <f t="shared" si="4"/>
        <v>0</v>
      </c>
      <c r="J77" s="30">
        <v>0</v>
      </c>
      <c r="K77" s="29">
        <f t="shared" si="5"/>
        <v>0</v>
      </c>
    </row>
    <row r="78" spans="1:12" ht="52.8" hidden="1" outlineLevel="3" x14ac:dyDescent="0.3">
      <c r="A78" s="3" t="s">
        <v>93</v>
      </c>
      <c r="B78" s="4" t="s">
        <v>94</v>
      </c>
      <c r="C78" s="26">
        <v>2986.25</v>
      </c>
      <c r="D78" s="27">
        <v>0</v>
      </c>
      <c r="E78" s="29">
        <v>0</v>
      </c>
      <c r="F78" s="25">
        <f t="shared" si="22"/>
        <v>-2986.25</v>
      </c>
      <c r="G78" s="25">
        <f t="shared" si="23"/>
        <v>0</v>
      </c>
      <c r="H78" s="30">
        <v>0</v>
      </c>
      <c r="I78" s="29">
        <f t="shared" si="4"/>
        <v>0</v>
      </c>
      <c r="J78" s="30">
        <v>0</v>
      </c>
      <c r="K78" s="29">
        <f t="shared" si="5"/>
        <v>0</v>
      </c>
    </row>
    <row r="79" spans="1:12" ht="52.8" hidden="1" outlineLevel="3" x14ac:dyDescent="0.3">
      <c r="A79" s="3" t="s">
        <v>95</v>
      </c>
      <c r="B79" s="4" t="s">
        <v>96</v>
      </c>
      <c r="C79" s="26">
        <v>3000</v>
      </c>
      <c r="D79" s="27">
        <v>0</v>
      </c>
      <c r="E79" s="29">
        <v>0</v>
      </c>
      <c r="F79" s="25">
        <f t="shared" si="22"/>
        <v>-3000</v>
      </c>
      <c r="G79" s="25">
        <f t="shared" si="23"/>
        <v>0</v>
      </c>
      <c r="H79" s="30">
        <v>0</v>
      </c>
      <c r="I79" s="29">
        <f t="shared" si="4"/>
        <v>0</v>
      </c>
      <c r="J79" s="30">
        <v>0</v>
      </c>
      <c r="K79" s="29">
        <f t="shared" si="5"/>
        <v>0</v>
      </c>
    </row>
    <row r="80" spans="1:12" ht="52.8" hidden="1" outlineLevel="3" x14ac:dyDescent="0.3">
      <c r="A80" s="3" t="s">
        <v>489</v>
      </c>
      <c r="B80" s="4" t="s">
        <v>490</v>
      </c>
      <c r="C80" s="26">
        <v>0</v>
      </c>
      <c r="D80" s="27">
        <v>2385</v>
      </c>
      <c r="E80" s="29">
        <v>0</v>
      </c>
      <c r="F80" s="25">
        <f t="shared" si="22"/>
        <v>0</v>
      </c>
      <c r="G80" s="25">
        <f t="shared" si="23"/>
        <v>-2385</v>
      </c>
      <c r="H80" s="30"/>
      <c r="I80" s="29">
        <v>0</v>
      </c>
      <c r="J80" s="30"/>
      <c r="K80" s="29"/>
    </row>
    <row r="81" spans="1:12" ht="42.75" hidden="1" customHeight="1" outlineLevel="3" x14ac:dyDescent="0.3">
      <c r="A81" s="3" t="s">
        <v>352</v>
      </c>
      <c r="B81" s="13" t="s">
        <v>353</v>
      </c>
      <c r="C81" s="26">
        <v>0</v>
      </c>
      <c r="D81" s="27">
        <v>3959.596</v>
      </c>
      <c r="E81" s="29">
        <v>0</v>
      </c>
      <c r="F81" s="25">
        <f t="shared" si="22"/>
        <v>0</v>
      </c>
      <c r="G81" s="25">
        <f t="shared" si="23"/>
        <v>-3959.596</v>
      </c>
      <c r="H81" s="30">
        <v>0</v>
      </c>
      <c r="I81" s="29">
        <f t="shared" si="4"/>
        <v>0</v>
      </c>
      <c r="J81" s="30">
        <v>0</v>
      </c>
      <c r="K81" s="29">
        <f t="shared" si="5"/>
        <v>0</v>
      </c>
      <c r="L81" s="9"/>
    </row>
    <row r="82" spans="1:12" ht="39.6" hidden="1" outlineLevel="3" x14ac:dyDescent="0.3">
      <c r="A82" s="3" t="s">
        <v>97</v>
      </c>
      <c r="B82" s="4" t="s">
        <v>98</v>
      </c>
      <c r="C82" s="26">
        <v>226.44300000000001</v>
      </c>
      <c r="D82" s="27">
        <v>0</v>
      </c>
      <c r="E82" s="29">
        <v>168.005</v>
      </c>
      <c r="F82" s="25">
        <f t="shared" si="22"/>
        <v>-58.438000000000017</v>
      </c>
      <c r="G82" s="25">
        <f t="shared" si="23"/>
        <v>168.005</v>
      </c>
      <c r="H82" s="30">
        <v>168005</v>
      </c>
      <c r="I82" s="29">
        <f t="shared" si="4"/>
        <v>168.005</v>
      </c>
      <c r="J82" s="30">
        <v>168005</v>
      </c>
      <c r="K82" s="29">
        <f t="shared" si="5"/>
        <v>168.005</v>
      </c>
    </row>
    <row r="83" spans="1:12" ht="39.6" hidden="1" outlineLevel="3" x14ac:dyDescent="0.3">
      <c r="A83" s="3" t="s">
        <v>99</v>
      </c>
      <c r="B83" s="4" t="s">
        <v>100</v>
      </c>
      <c r="C83" s="26">
        <v>0</v>
      </c>
      <c r="D83" s="27">
        <v>2499.7220000000002</v>
      </c>
      <c r="E83" s="29">
        <v>8.952</v>
      </c>
      <c r="F83" s="25">
        <f t="shared" si="22"/>
        <v>8.952</v>
      </c>
      <c r="G83" s="25">
        <f t="shared" si="23"/>
        <v>-2490.77</v>
      </c>
      <c r="H83" s="30">
        <f>7385040.28+8952</f>
        <v>7393992.2800000003</v>
      </c>
      <c r="I83" s="29">
        <f t="shared" si="4"/>
        <v>7393.9922800000004</v>
      </c>
      <c r="J83" s="30">
        <f>7385040.28+8952</f>
        <v>7393992.2800000003</v>
      </c>
      <c r="K83" s="29">
        <f t="shared" si="5"/>
        <v>7393.9922800000004</v>
      </c>
      <c r="L83" s="9"/>
    </row>
    <row r="84" spans="1:12" ht="67.5" hidden="1" customHeight="1" outlineLevel="3" x14ac:dyDescent="0.3">
      <c r="A84" s="3" t="s">
        <v>101</v>
      </c>
      <c r="B84" s="4" t="s">
        <v>102</v>
      </c>
      <c r="C84" s="26">
        <v>62.795999999999999</v>
      </c>
      <c r="D84" s="27">
        <v>69.697000000000003</v>
      </c>
      <c r="E84" s="29">
        <v>360</v>
      </c>
      <c r="F84" s="25">
        <f t="shared" si="22"/>
        <v>297.20400000000001</v>
      </c>
      <c r="G84" s="25">
        <f t="shared" si="23"/>
        <v>290.303</v>
      </c>
      <c r="H84" s="30">
        <v>860000</v>
      </c>
      <c r="I84" s="29">
        <f t="shared" si="4"/>
        <v>860</v>
      </c>
      <c r="J84" s="30">
        <v>860000</v>
      </c>
      <c r="K84" s="29">
        <f t="shared" si="5"/>
        <v>860</v>
      </c>
      <c r="L84" s="9"/>
    </row>
    <row r="85" spans="1:12" ht="79.2" hidden="1" outlineLevel="3" x14ac:dyDescent="0.3">
      <c r="A85" s="3" t="s">
        <v>103</v>
      </c>
      <c r="B85" s="4" t="s">
        <v>104</v>
      </c>
      <c r="C85" s="26">
        <v>30.164000000000001</v>
      </c>
      <c r="D85" s="27">
        <v>0</v>
      </c>
      <c r="E85" s="29">
        <v>0</v>
      </c>
      <c r="F85" s="25">
        <f t="shared" si="22"/>
        <v>-30.164000000000001</v>
      </c>
      <c r="G85" s="25">
        <f t="shared" si="23"/>
        <v>0</v>
      </c>
      <c r="H85" s="30">
        <v>0</v>
      </c>
      <c r="I85" s="29">
        <f t="shared" si="4"/>
        <v>0</v>
      </c>
      <c r="J85" s="30">
        <v>0</v>
      </c>
      <c r="K85" s="29">
        <f t="shared" si="5"/>
        <v>0</v>
      </c>
    </row>
    <row r="86" spans="1:12" ht="79.2" hidden="1" outlineLevel="3" x14ac:dyDescent="0.3">
      <c r="A86" s="3" t="s">
        <v>105</v>
      </c>
      <c r="B86" s="4" t="s">
        <v>106</v>
      </c>
      <c r="C86" s="26">
        <v>30.303000000000001</v>
      </c>
      <c r="D86" s="27">
        <v>0</v>
      </c>
      <c r="E86" s="29">
        <v>0</v>
      </c>
      <c r="F86" s="25">
        <f t="shared" si="22"/>
        <v>-30.303000000000001</v>
      </c>
      <c r="G86" s="25">
        <f t="shared" si="23"/>
        <v>0</v>
      </c>
      <c r="H86" s="30">
        <v>0</v>
      </c>
      <c r="I86" s="29">
        <f t="shared" ref="I86:I159" si="25">H86/1000</f>
        <v>0</v>
      </c>
      <c r="J86" s="30">
        <v>0</v>
      </c>
      <c r="K86" s="29">
        <f t="shared" ref="K86:K159" si="26">J86/1000</f>
        <v>0</v>
      </c>
    </row>
    <row r="87" spans="1:12" ht="79.2" hidden="1" outlineLevel="3" x14ac:dyDescent="0.3">
      <c r="A87" s="3" t="s">
        <v>491</v>
      </c>
      <c r="B87" s="4" t="s">
        <v>492</v>
      </c>
      <c r="C87" s="26">
        <v>0</v>
      </c>
      <c r="D87" s="27">
        <v>24.091000000000001</v>
      </c>
      <c r="E87" s="29">
        <v>0</v>
      </c>
      <c r="F87" s="25">
        <f t="shared" si="22"/>
        <v>0</v>
      </c>
      <c r="G87" s="25">
        <f t="shared" si="23"/>
        <v>-24.091000000000001</v>
      </c>
      <c r="H87" s="30"/>
      <c r="I87" s="29">
        <v>0</v>
      </c>
      <c r="J87" s="30"/>
      <c r="K87" s="29">
        <v>0</v>
      </c>
    </row>
    <row r="88" spans="1:12" ht="52.8" hidden="1" outlineLevel="3" x14ac:dyDescent="0.3">
      <c r="A88" s="3" t="s">
        <v>355</v>
      </c>
      <c r="B88" s="13" t="s">
        <v>354</v>
      </c>
      <c r="C88" s="26">
        <v>0</v>
      </c>
      <c r="D88" s="27">
        <v>39.996000000000002</v>
      </c>
      <c r="E88" s="29">
        <v>39.996000000000002</v>
      </c>
      <c r="F88" s="25">
        <f t="shared" si="22"/>
        <v>39.996000000000002</v>
      </c>
      <c r="G88" s="25">
        <f t="shared" si="23"/>
        <v>0</v>
      </c>
      <c r="H88" s="30">
        <v>39996</v>
      </c>
      <c r="I88" s="29">
        <f t="shared" si="25"/>
        <v>39.996000000000002</v>
      </c>
      <c r="J88" s="30">
        <v>39996</v>
      </c>
      <c r="K88" s="29">
        <f t="shared" si="26"/>
        <v>39.996000000000002</v>
      </c>
      <c r="L88" s="9"/>
    </row>
    <row r="89" spans="1:12" ht="52.8" hidden="1" outlineLevel="3" x14ac:dyDescent="0.3">
      <c r="A89" s="3" t="s">
        <v>107</v>
      </c>
      <c r="B89" s="4" t="s">
        <v>108</v>
      </c>
      <c r="C89" s="26">
        <v>2.2869999999999999</v>
      </c>
      <c r="D89" s="27">
        <v>0</v>
      </c>
      <c r="E89" s="29">
        <v>1.698</v>
      </c>
      <c r="F89" s="25">
        <f t="shared" si="22"/>
        <v>-0.58899999999999997</v>
      </c>
      <c r="G89" s="25">
        <f t="shared" si="23"/>
        <v>1.698</v>
      </c>
      <c r="H89" s="30">
        <v>1698</v>
      </c>
      <c r="I89" s="29">
        <f t="shared" si="25"/>
        <v>1.698</v>
      </c>
      <c r="J89" s="30">
        <v>1698</v>
      </c>
      <c r="K89" s="29">
        <f t="shared" si="26"/>
        <v>1.698</v>
      </c>
      <c r="L89" s="9"/>
    </row>
    <row r="90" spans="1:12" ht="26.4" hidden="1" outlineLevel="2" x14ac:dyDescent="0.3">
      <c r="A90" s="3" t="s">
        <v>379</v>
      </c>
      <c r="B90" s="4" t="s">
        <v>109</v>
      </c>
      <c r="C90" s="44">
        <v>27127.11</v>
      </c>
      <c r="D90" s="27">
        <v>24334.667000000001</v>
      </c>
      <c r="E90" s="29">
        <v>20898.093000000001</v>
      </c>
      <c r="F90" s="25">
        <f t="shared" si="22"/>
        <v>-6229.0169999999998</v>
      </c>
      <c r="G90" s="25">
        <f t="shared" si="23"/>
        <v>-3436.5740000000005</v>
      </c>
      <c r="H90" s="30">
        <f>H91+H92</f>
        <v>20334667</v>
      </c>
      <c r="I90" s="29">
        <f t="shared" si="25"/>
        <v>20334.667000000001</v>
      </c>
      <c r="J90" s="30">
        <f t="shared" ref="J90" si="27">J91+J92</f>
        <v>18334667</v>
      </c>
      <c r="K90" s="29">
        <f t="shared" si="26"/>
        <v>18334.667000000001</v>
      </c>
    </row>
    <row r="91" spans="1:12" ht="1.5" hidden="1" customHeight="1" outlineLevel="3" x14ac:dyDescent="0.3">
      <c r="A91" s="3" t="s">
        <v>6</v>
      </c>
      <c r="B91" s="4" t="s">
        <v>110</v>
      </c>
      <c r="C91" s="26">
        <v>26757.11</v>
      </c>
      <c r="D91" s="27">
        <v>24334.667000000001</v>
      </c>
      <c r="E91" s="29">
        <v>20898.093000000001</v>
      </c>
      <c r="F91" s="25">
        <f t="shared" si="22"/>
        <v>-5859.0169999999998</v>
      </c>
      <c r="G91" s="25">
        <f t="shared" si="23"/>
        <v>-3436.5740000000005</v>
      </c>
      <c r="H91" s="30">
        <f>27334667-7000000</f>
        <v>20334667</v>
      </c>
      <c r="I91" s="29">
        <f t="shared" si="25"/>
        <v>20334.667000000001</v>
      </c>
      <c r="J91" s="30">
        <f>27334667-7000000-2000000</f>
        <v>18334667</v>
      </c>
      <c r="K91" s="29">
        <f t="shared" si="26"/>
        <v>18334.667000000001</v>
      </c>
      <c r="L91" s="9"/>
    </row>
    <row r="92" spans="1:12" ht="69" hidden="1" customHeight="1" outlineLevel="3" x14ac:dyDescent="0.3">
      <c r="A92" s="3" t="s">
        <v>111</v>
      </c>
      <c r="B92" s="4" t="s">
        <v>112</v>
      </c>
      <c r="C92" s="26">
        <v>370</v>
      </c>
      <c r="D92" s="27">
        <v>0</v>
      </c>
      <c r="E92" s="29">
        <v>0</v>
      </c>
      <c r="F92" s="25">
        <f t="shared" si="22"/>
        <v>-370</v>
      </c>
      <c r="G92" s="25">
        <f t="shared" si="23"/>
        <v>0</v>
      </c>
      <c r="H92" s="30">
        <v>0</v>
      </c>
      <c r="I92" s="29">
        <f t="shared" si="25"/>
        <v>0</v>
      </c>
      <c r="J92" s="30">
        <v>0</v>
      </c>
      <c r="K92" s="29">
        <f t="shared" si="26"/>
        <v>0</v>
      </c>
    </row>
    <row r="93" spans="1:12" ht="26.4" hidden="1" outlineLevel="2" x14ac:dyDescent="0.3">
      <c r="A93" s="3" t="s">
        <v>380</v>
      </c>
      <c r="B93" s="4" t="s">
        <v>113</v>
      </c>
      <c r="C93" s="26">
        <v>1625.729</v>
      </c>
      <c r="D93" s="27">
        <v>1070.1420000000001</v>
      </c>
      <c r="E93" s="29">
        <v>455</v>
      </c>
      <c r="F93" s="25">
        <f t="shared" si="22"/>
        <v>-1170.729</v>
      </c>
      <c r="G93" s="25">
        <f t="shared" si="23"/>
        <v>-615.14200000000005</v>
      </c>
      <c r="H93" s="30">
        <f t="shared" ref="H93:J93" si="28">H94+H95</f>
        <v>365000</v>
      </c>
      <c r="I93" s="29">
        <f t="shared" si="25"/>
        <v>365</v>
      </c>
      <c r="J93" s="30">
        <f t="shared" si="28"/>
        <v>365000</v>
      </c>
      <c r="K93" s="29">
        <f t="shared" si="26"/>
        <v>365</v>
      </c>
    </row>
    <row r="94" spans="1:12" ht="54" hidden="1" customHeight="1" outlineLevel="3" x14ac:dyDescent="0.3">
      <c r="A94" s="3" t="s">
        <v>114</v>
      </c>
      <c r="B94" s="4" t="s">
        <v>115</v>
      </c>
      <c r="C94" s="26">
        <v>1125.729</v>
      </c>
      <c r="D94" s="27">
        <v>770.04200000000003</v>
      </c>
      <c r="E94" s="29">
        <v>330</v>
      </c>
      <c r="F94" s="25">
        <f t="shared" si="22"/>
        <v>-795.72900000000004</v>
      </c>
      <c r="G94" s="25">
        <f t="shared" si="23"/>
        <v>-440.04200000000003</v>
      </c>
      <c r="H94" s="30">
        <v>240000</v>
      </c>
      <c r="I94" s="29">
        <f t="shared" si="25"/>
        <v>240</v>
      </c>
      <c r="J94" s="30">
        <v>240000</v>
      </c>
      <c r="K94" s="29">
        <f t="shared" si="26"/>
        <v>240</v>
      </c>
      <c r="L94" s="9"/>
    </row>
    <row r="95" spans="1:12" ht="26.4" hidden="1" outlineLevel="3" x14ac:dyDescent="0.3">
      <c r="A95" s="3" t="s">
        <v>116</v>
      </c>
      <c r="B95" s="4" t="s">
        <v>117</v>
      </c>
      <c r="C95" s="26">
        <v>250</v>
      </c>
      <c r="D95" s="27">
        <v>300.10000000000002</v>
      </c>
      <c r="E95" s="29">
        <v>125</v>
      </c>
      <c r="F95" s="25">
        <f t="shared" si="22"/>
        <v>-125</v>
      </c>
      <c r="G95" s="25">
        <f t="shared" si="23"/>
        <v>-175.10000000000002</v>
      </c>
      <c r="H95" s="30">
        <v>125000</v>
      </c>
      <c r="I95" s="29">
        <f t="shared" si="25"/>
        <v>125</v>
      </c>
      <c r="J95" s="30">
        <v>125000</v>
      </c>
      <c r="K95" s="29">
        <f t="shared" si="26"/>
        <v>125</v>
      </c>
      <c r="L95" s="9"/>
    </row>
    <row r="96" spans="1:12" hidden="1" outlineLevel="3" x14ac:dyDescent="0.3">
      <c r="A96" s="16" t="s">
        <v>436</v>
      </c>
      <c r="B96" s="17" t="s">
        <v>437</v>
      </c>
      <c r="C96" s="26">
        <v>250</v>
      </c>
      <c r="D96" s="27">
        <v>0</v>
      </c>
      <c r="E96" s="27">
        <v>0</v>
      </c>
      <c r="F96" s="25">
        <f t="shared" si="22"/>
        <v>-250</v>
      </c>
      <c r="G96" s="25">
        <f t="shared" si="23"/>
        <v>0</v>
      </c>
      <c r="H96" s="27">
        <v>0</v>
      </c>
      <c r="I96" s="27">
        <v>0</v>
      </c>
      <c r="J96" s="27">
        <v>0</v>
      </c>
      <c r="K96" s="27">
        <v>0</v>
      </c>
      <c r="L96" s="9"/>
    </row>
    <row r="97" spans="1:12" ht="26.4" hidden="1" outlineLevel="2" x14ac:dyDescent="0.3">
      <c r="A97" s="3" t="s">
        <v>118</v>
      </c>
      <c r="B97" s="4" t="s">
        <v>119</v>
      </c>
      <c r="C97" s="26">
        <v>33340.762000000002</v>
      </c>
      <c r="D97" s="27">
        <v>0</v>
      </c>
      <c r="E97" s="29">
        <v>5233.6930000000002</v>
      </c>
      <c r="F97" s="25">
        <f t="shared" si="22"/>
        <v>-28107.069000000003</v>
      </c>
      <c r="G97" s="25">
        <f t="shared" si="23"/>
        <v>5233.6930000000002</v>
      </c>
      <c r="H97" s="30">
        <f t="shared" ref="H97:J97" si="29">H98+H99</f>
        <v>5240241</v>
      </c>
      <c r="I97" s="29">
        <f t="shared" si="25"/>
        <v>5240.241</v>
      </c>
      <c r="J97" s="30">
        <f t="shared" si="29"/>
        <v>5240241</v>
      </c>
      <c r="K97" s="29">
        <f t="shared" si="26"/>
        <v>5240.241</v>
      </c>
    </row>
    <row r="98" spans="1:12" ht="41.25" hidden="1" customHeight="1" outlineLevel="3" x14ac:dyDescent="0.3">
      <c r="A98" s="3" t="s">
        <v>120</v>
      </c>
      <c r="B98" s="4" t="s">
        <v>121</v>
      </c>
      <c r="C98" s="26">
        <v>0</v>
      </c>
      <c r="D98" s="27">
        <v>0</v>
      </c>
      <c r="E98" s="29">
        <v>5233.6930000000002</v>
      </c>
      <c r="F98" s="25">
        <f t="shared" si="22"/>
        <v>5233.6930000000002</v>
      </c>
      <c r="G98" s="25">
        <f t="shared" si="23"/>
        <v>5233.6930000000002</v>
      </c>
      <c r="H98" s="30">
        <f>5236360+3881</f>
        <v>5240241</v>
      </c>
      <c r="I98" s="29">
        <f t="shared" si="25"/>
        <v>5240.241</v>
      </c>
      <c r="J98" s="30">
        <f>5236360+3881</f>
        <v>5240241</v>
      </c>
      <c r="K98" s="29">
        <f t="shared" si="26"/>
        <v>5240.241</v>
      </c>
      <c r="L98" s="9"/>
    </row>
    <row r="99" spans="1:12" ht="39.6" hidden="1" outlineLevel="3" x14ac:dyDescent="0.3">
      <c r="A99" s="3" t="s">
        <v>122</v>
      </c>
      <c r="B99" s="4" t="s">
        <v>123</v>
      </c>
      <c r="C99" s="26">
        <v>33340.762000000002</v>
      </c>
      <c r="D99" s="27">
        <v>0</v>
      </c>
      <c r="E99" s="29">
        <v>0</v>
      </c>
      <c r="F99" s="25">
        <f t="shared" si="22"/>
        <v>-33340.762000000002</v>
      </c>
      <c r="G99" s="25">
        <f t="shared" si="23"/>
        <v>0</v>
      </c>
      <c r="H99" s="30">
        <v>0</v>
      </c>
      <c r="I99" s="29">
        <f t="shared" si="25"/>
        <v>0</v>
      </c>
      <c r="J99" s="30">
        <v>0</v>
      </c>
      <c r="K99" s="29">
        <f t="shared" si="26"/>
        <v>0</v>
      </c>
    </row>
    <row r="100" spans="1:12" ht="26.4" hidden="1" outlineLevel="2" x14ac:dyDescent="0.3">
      <c r="A100" s="3" t="s">
        <v>124</v>
      </c>
      <c r="B100" s="4" t="s">
        <v>125</v>
      </c>
      <c r="C100" s="26">
        <v>150</v>
      </c>
      <c r="D100" s="27">
        <v>102.06100000000001</v>
      </c>
      <c r="E100" s="29">
        <v>30</v>
      </c>
      <c r="F100" s="25">
        <f t="shared" si="22"/>
        <v>-120</v>
      </c>
      <c r="G100" s="25">
        <f t="shared" si="23"/>
        <v>-72.061000000000007</v>
      </c>
      <c r="H100" s="30">
        <f t="shared" ref="H100:J100" si="30">H101+H102</f>
        <v>30000</v>
      </c>
      <c r="I100" s="29">
        <f t="shared" si="25"/>
        <v>30</v>
      </c>
      <c r="J100" s="30">
        <f t="shared" si="30"/>
        <v>0</v>
      </c>
      <c r="K100" s="29">
        <f t="shared" si="26"/>
        <v>0</v>
      </c>
    </row>
    <row r="101" spans="1:12" ht="39.6" hidden="1" outlineLevel="3" x14ac:dyDescent="0.3">
      <c r="A101" s="3" t="s">
        <v>126</v>
      </c>
      <c r="B101" s="4" t="s">
        <v>127</v>
      </c>
      <c r="C101" s="26">
        <v>50</v>
      </c>
      <c r="D101" s="27">
        <v>0</v>
      </c>
      <c r="E101" s="29">
        <v>15</v>
      </c>
      <c r="F101" s="25">
        <f t="shared" si="22"/>
        <v>-35</v>
      </c>
      <c r="G101" s="25">
        <f t="shared" si="23"/>
        <v>15</v>
      </c>
      <c r="H101" s="30">
        <v>15000</v>
      </c>
      <c r="I101" s="29">
        <f t="shared" si="25"/>
        <v>15</v>
      </c>
      <c r="J101" s="30">
        <v>0</v>
      </c>
      <c r="K101" s="29">
        <f t="shared" si="26"/>
        <v>0</v>
      </c>
      <c r="L101" s="9"/>
    </row>
    <row r="102" spans="1:12" ht="1.5" hidden="1" customHeight="1" outlineLevel="3" x14ac:dyDescent="0.3">
      <c r="A102" s="3" t="s">
        <v>128</v>
      </c>
      <c r="B102" s="4" t="s">
        <v>129</v>
      </c>
      <c r="C102" s="26">
        <v>100</v>
      </c>
      <c r="D102" s="27">
        <v>102.06100000000001</v>
      </c>
      <c r="E102" s="29">
        <v>15</v>
      </c>
      <c r="F102" s="25">
        <f t="shared" si="22"/>
        <v>-85</v>
      </c>
      <c r="G102" s="25">
        <f t="shared" si="23"/>
        <v>-87.061000000000007</v>
      </c>
      <c r="H102" s="30">
        <v>15000</v>
      </c>
      <c r="I102" s="29">
        <f t="shared" si="25"/>
        <v>15</v>
      </c>
      <c r="J102" s="30">
        <v>0</v>
      </c>
      <c r="K102" s="29">
        <f t="shared" si="26"/>
        <v>0</v>
      </c>
      <c r="L102" s="9"/>
    </row>
    <row r="103" spans="1:12" ht="40.799999999999997" customHeight="1" collapsed="1" x14ac:dyDescent="0.3">
      <c r="A103" s="5" t="s">
        <v>130</v>
      </c>
      <c r="B103" s="4" t="s">
        <v>131</v>
      </c>
      <c r="C103" s="32">
        <f t="shared" ref="C103" si="31">C104+C113</f>
        <v>7189.1849999999995</v>
      </c>
      <c r="D103" s="24">
        <f>D104+D113</f>
        <v>25959.813000000002</v>
      </c>
      <c r="E103" s="25">
        <f>E104+E113</f>
        <v>4287.223</v>
      </c>
      <c r="F103" s="25">
        <f t="shared" si="22"/>
        <v>-2901.9619999999995</v>
      </c>
      <c r="G103" s="25">
        <f t="shared" si="23"/>
        <v>-21672.590000000004</v>
      </c>
      <c r="H103" s="31">
        <f t="shared" ref="H103:J103" si="32">H104+H113</f>
        <v>1467223</v>
      </c>
      <c r="I103" s="25">
        <v>967.22299999999996</v>
      </c>
      <c r="J103" s="31">
        <f t="shared" si="32"/>
        <v>1000000</v>
      </c>
      <c r="K103" s="25">
        <v>500</v>
      </c>
    </row>
    <row r="104" spans="1:12" ht="26.4" hidden="1" outlineLevel="2" x14ac:dyDescent="0.3">
      <c r="A104" s="3" t="s">
        <v>381</v>
      </c>
      <c r="B104" s="4" t="s">
        <v>132</v>
      </c>
      <c r="C104" s="26">
        <v>3329.1849999999999</v>
      </c>
      <c r="D104" s="27">
        <v>14641.396000000001</v>
      </c>
      <c r="E104" s="29">
        <v>3820</v>
      </c>
      <c r="F104" s="25">
        <f t="shared" si="22"/>
        <v>490.81500000000005</v>
      </c>
      <c r="G104" s="25">
        <f t="shared" si="23"/>
        <v>-10821.396000000001</v>
      </c>
      <c r="H104" s="30">
        <f t="shared" ref="H104:J104" si="33">H105+H110</f>
        <v>1000000</v>
      </c>
      <c r="I104" s="29">
        <f t="shared" si="25"/>
        <v>1000</v>
      </c>
      <c r="J104" s="30">
        <f t="shared" si="33"/>
        <v>1000000</v>
      </c>
      <c r="K104" s="29">
        <f t="shared" si="26"/>
        <v>1000</v>
      </c>
    </row>
    <row r="105" spans="1:12" ht="26.4" hidden="1" outlineLevel="3" x14ac:dyDescent="0.3">
      <c r="A105" s="3" t="s">
        <v>133</v>
      </c>
      <c r="B105" s="4" t="s">
        <v>134</v>
      </c>
      <c r="C105" s="26">
        <v>1829.1849999999999</v>
      </c>
      <c r="D105" s="27">
        <v>2155</v>
      </c>
      <c r="E105" s="29">
        <v>800</v>
      </c>
      <c r="F105" s="25">
        <f t="shared" si="22"/>
        <v>-1029.1849999999999</v>
      </c>
      <c r="G105" s="25">
        <f t="shared" si="23"/>
        <v>-1355</v>
      </c>
      <c r="H105" s="30">
        <v>1000000</v>
      </c>
      <c r="I105" s="29">
        <f t="shared" si="25"/>
        <v>1000</v>
      </c>
      <c r="J105" s="30">
        <v>1000000</v>
      </c>
      <c r="K105" s="29">
        <f t="shared" si="26"/>
        <v>1000</v>
      </c>
    </row>
    <row r="106" spans="1:12" ht="26.4" hidden="1" outlineLevel="3" x14ac:dyDescent="0.3">
      <c r="A106" s="3" t="s">
        <v>493</v>
      </c>
      <c r="B106" s="13" t="s">
        <v>494</v>
      </c>
      <c r="C106" s="26">
        <v>0</v>
      </c>
      <c r="D106" s="27">
        <v>5086.4780000000001</v>
      </c>
      <c r="E106" s="29">
        <v>0</v>
      </c>
      <c r="F106" s="25">
        <f t="shared" si="22"/>
        <v>0</v>
      </c>
      <c r="G106" s="25">
        <f t="shared" si="23"/>
        <v>-5086.4780000000001</v>
      </c>
      <c r="H106" s="30"/>
      <c r="I106" s="29"/>
      <c r="J106" s="30"/>
      <c r="K106" s="29"/>
    </row>
    <row r="107" spans="1:12" ht="39.6" hidden="1" outlineLevel="3" x14ac:dyDescent="0.3">
      <c r="A107" s="3" t="s">
        <v>495</v>
      </c>
      <c r="B107" s="13" t="s">
        <v>496</v>
      </c>
      <c r="C107" s="26">
        <v>0</v>
      </c>
      <c r="D107" s="27">
        <v>1339.4939999999999</v>
      </c>
      <c r="E107" s="29"/>
      <c r="F107" s="25">
        <f t="shared" si="22"/>
        <v>0</v>
      </c>
      <c r="G107" s="25">
        <f t="shared" si="23"/>
        <v>-1339.4939999999999</v>
      </c>
      <c r="H107" s="30"/>
      <c r="I107" s="29"/>
      <c r="J107" s="30"/>
      <c r="K107" s="29"/>
    </row>
    <row r="108" spans="1:12" ht="39.6" hidden="1" outlineLevel="3" x14ac:dyDescent="0.3">
      <c r="A108" s="3" t="s">
        <v>497</v>
      </c>
      <c r="B108" s="13" t="s">
        <v>498</v>
      </c>
      <c r="C108" s="26">
        <v>0</v>
      </c>
      <c r="D108" s="27">
        <v>6060.424</v>
      </c>
      <c r="E108" s="29"/>
      <c r="F108" s="25">
        <f t="shared" si="22"/>
        <v>0</v>
      </c>
      <c r="G108" s="25">
        <f t="shared" si="23"/>
        <v>-6060.424</v>
      </c>
      <c r="H108" s="30"/>
      <c r="I108" s="29"/>
      <c r="J108" s="30"/>
      <c r="K108" s="29"/>
    </row>
    <row r="109" spans="1:12" ht="26.4" hidden="1" outlineLevel="3" x14ac:dyDescent="0.3">
      <c r="A109" s="16" t="s">
        <v>438</v>
      </c>
      <c r="B109" s="17" t="s">
        <v>439</v>
      </c>
      <c r="C109" s="26">
        <v>1500</v>
      </c>
      <c r="D109" s="27">
        <v>0</v>
      </c>
      <c r="E109" s="27">
        <v>0</v>
      </c>
      <c r="F109" s="25">
        <f t="shared" si="22"/>
        <v>-1500</v>
      </c>
      <c r="G109" s="25">
        <f t="shared" si="23"/>
        <v>0</v>
      </c>
      <c r="H109" s="27">
        <v>0</v>
      </c>
      <c r="I109" s="27">
        <v>0</v>
      </c>
      <c r="J109" s="27">
        <v>0</v>
      </c>
      <c r="K109" s="27">
        <v>0</v>
      </c>
    </row>
    <row r="110" spans="1:12" ht="27" hidden="1" customHeight="1" outlineLevel="3" x14ac:dyDescent="0.3">
      <c r="A110" s="3" t="s">
        <v>135</v>
      </c>
      <c r="B110" s="4" t="s">
        <v>136</v>
      </c>
      <c r="C110" s="26">
        <v>1500</v>
      </c>
      <c r="D110" s="27">
        <v>0</v>
      </c>
      <c r="E110" s="29">
        <v>0</v>
      </c>
      <c r="F110" s="25">
        <f t="shared" si="22"/>
        <v>-1500</v>
      </c>
      <c r="G110" s="25">
        <f t="shared" si="23"/>
        <v>0</v>
      </c>
      <c r="H110" s="30">
        <v>0</v>
      </c>
      <c r="I110" s="29">
        <f t="shared" si="25"/>
        <v>0</v>
      </c>
      <c r="J110" s="30">
        <v>0</v>
      </c>
      <c r="K110" s="29">
        <f t="shared" si="26"/>
        <v>0</v>
      </c>
    </row>
    <row r="111" spans="1:12" ht="51.75" hidden="1" customHeight="1" outlineLevel="3" x14ac:dyDescent="0.3">
      <c r="A111" s="3" t="s">
        <v>469</v>
      </c>
      <c r="B111" s="13" t="s">
        <v>470</v>
      </c>
      <c r="C111" s="26">
        <v>0</v>
      </c>
      <c r="D111" s="27">
        <v>0</v>
      </c>
      <c r="E111" s="29">
        <v>2989.8</v>
      </c>
      <c r="F111" s="25">
        <f t="shared" si="22"/>
        <v>2989.8</v>
      </c>
      <c r="G111" s="25">
        <f t="shared" si="23"/>
        <v>2989.8</v>
      </c>
      <c r="H111" s="30"/>
      <c r="I111" s="29"/>
      <c r="J111" s="30"/>
      <c r="K111" s="29"/>
    </row>
    <row r="112" spans="1:12" ht="51" hidden="1" customHeight="1" outlineLevel="3" x14ac:dyDescent="0.3">
      <c r="A112" s="3" t="s">
        <v>472</v>
      </c>
      <c r="B112" s="13" t="s">
        <v>471</v>
      </c>
      <c r="C112" s="26">
        <v>0</v>
      </c>
      <c r="D112" s="27">
        <v>0</v>
      </c>
      <c r="E112" s="29">
        <v>30.2</v>
      </c>
      <c r="F112" s="25">
        <f t="shared" si="22"/>
        <v>30.2</v>
      </c>
      <c r="G112" s="25">
        <f t="shared" si="23"/>
        <v>30.2</v>
      </c>
      <c r="H112" s="30"/>
      <c r="I112" s="29"/>
      <c r="J112" s="30"/>
      <c r="K112" s="29"/>
    </row>
    <row r="113" spans="1:12" ht="39.6" hidden="1" outlineLevel="2" x14ac:dyDescent="0.3">
      <c r="A113" s="3" t="s">
        <v>382</v>
      </c>
      <c r="B113" s="4" t="s">
        <v>137</v>
      </c>
      <c r="C113" s="26">
        <v>3860</v>
      </c>
      <c r="D113" s="27">
        <v>11318.416999999999</v>
      </c>
      <c r="E113" s="29">
        <v>467.22300000000001</v>
      </c>
      <c r="F113" s="25">
        <f t="shared" si="22"/>
        <v>-3392.777</v>
      </c>
      <c r="G113" s="25">
        <f t="shared" si="23"/>
        <v>-10851.194</v>
      </c>
      <c r="H113" s="30">
        <f t="shared" ref="H113:J113" si="34">H114+H115+H116+H117+H118+H119</f>
        <v>467223</v>
      </c>
      <c r="I113" s="29">
        <f t="shared" si="25"/>
        <v>467.22300000000001</v>
      </c>
      <c r="J113" s="30">
        <f t="shared" si="34"/>
        <v>0</v>
      </c>
      <c r="K113" s="29">
        <f t="shared" si="26"/>
        <v>0</v>
      </c>
    </row>
    <row r="114" spans="1:12" ht="52.8" hidden="1" outlineLevel="3" x14ac:dyDescent="0.3">
      <c r="A114" s="3" t="s">
        <v>138</v>
      </c>
      <c r="B114" s="4" t="s">
        <v>139</v>
      </c>
      <c r="C114" s="26">
        <v>3821.4</v>
      </c>
      <c r="D114" s="27">
        <v>0</v>
      </c>
      <c r="E114" s="29">
        <v>0</v>
      </c>
      <c r="F114" s="25">
        <f t="shared" si="22"/>
        <v>-3821.4</v>
      </c>
      <c r="G114" s="25">
        <f t="shared" si="23"/>
        <v>0</v>
      </c>
      <c r="H114" s="30">
        <v>0</v>
      </c>
      <c r="I114" s="29">
        <f t="shared" si="25"/>
        <v>0</v>
      </c>
      <c r="J114" s="30">
        <v>0</v>
      </c>
      <c r="K114" s="29">
        <f t="shared" si="26"/>
        <v>0</v>
      </c>
    </row>
    <row r="115" spans="1:12" ht="52.8" hidden="1" outlineLevel="3" x14ac:dyDescent="0.3">
      <c r="A115" s="3" t="s">
        <v>140</v>
      </c>
      <c r="B115" s="4" t="s">
        <v>141</v>
      </c>
      <c r="C115" s="26">
        <v>38.6</v>
      </c>
      <c r="D115" s="27">
        <v>0</v>
      </c>
      <c r="E115" s="29">
        <v>0</v>
      </c>
      <c r="F115" s="25">
        <f t="shared" si="22"/>
        <v>-38.6</v>
      </c>
      <c r="G115" s="25">
        <f t="shared" si="23"/>
        <v>0</v>
      </c>
      <c r="H115" s="30">
        <v>0</v>
      </c>
      <c r="I115" s="29">
        <f t="shared" si="25"/>
        <v>0</v>
      </c>
      <c r="J115" s="30">
        <v>0</v>
      </c>
      <c r="K115" s="29">
        <f t="shared" si="26"/>
        <v>0</v>
      </c>
    </row>
    <row r="116" spans="1:12" ht="39.6" hidden="1" outlineLevel="3" x14ac:dyDescent="0.3">
      <c r="A116" s="3" t="s">
        <v>346</v>
      </c>
      <c r="B116" s="4" t="s">
        <v>345</v>
      </c>
      <c r="C116" s="26">
        <v>0</v>
      </c>
      <c r="D116" s="27">
        <v>0</v>
      </c>
      <c r="E116" s="29">
        <v>0</v>
      </c>
      <c r="F116" s="25">
        <f t="shared" si="22"/>
        <v>0</v>
      </c>
      <c r="G116" s="25">
        <f t="shared" si="23"/>
        <v>0</v>
      </c>
      <c r="H116" s="30">
        <v>0</v>
      </c>
      <c r="I116" s="29">
        <f t="shared" si="25"/>
        <v>0</v>
      </c>
      <c r="J116" s="30">
        <v>0</v>
      </c>
      <c r="K116" s="29">
        <f t="shared" si="26"/>
        <v>0</v>
      </c>
      <c r="L116" s="9"/>
    </row>
    <row r="117" spans="1:12" ht="39.75" hidden="1" customHeight="1" outlineLevel="3" x14ac:dyDescent="0.3">
      <c r="A117" s="3" t="s">
        <v>142</v>
      </c>
      <c r="B117" s="4" t="s">
        <v>143</v>
      </c>
      <c r="C117" s="26">
        <v>0</v>
      </c>
      <c r="D117" s="27">
        <v>0</v>
      </c>
      <c r="E117" s="29">
        <v>467.22300000000001</v>
      </c>
      <c r="F117" s="25">
        <f t="shared" si="22"/>
        <v>467.22300000000001</v>
      </c>
      <c r="G117" s="25">
        <f t="shared" si="23"/>
        <v>467.22300000000001</v>
      </c>
      <c r="H117" s="30">
        <v>467223</v>
      </c>
      <c r="I117" s="29">
        <f t="shared" si="25"/>
        <v>467.22300000000001</v>
      </c>
      <c r="J117" s="30">
        <f>0</f>
        <v>0</v>
      </c>
      <c r="K117" s="29">
        <f t="shared" si="26"/>
        <v>0</v>
      </c>
      <c r="L117" s="8"/>
    </row>
    <row r="118" spans="1:12" ht="52.5" hidden="1" customHeight="1" outlineLevel="3" x14ac:dyDescent="0.3">
      <c r="A118" s="3" t="s">
        <v>348</v>
      </c>
      <c r="B118" s="4" t="s">
        <v>349</v>
      </c>
      <c r="C118" s="26">
        <v>0</v>
      </c>
      <c r="D118" s="27">
        <v>0</v>
      </c>
      <c r="E118" s="29">
        <v>0</v>
      </c>
      <c r="F118" s="25">
        <f t="shared" si="22"/>
        <v>0</v>
      </c>
      <c r="G118" s="25">
        <f t="shared" si="23"/>
        <v>0</v>
      </c>
      <c r="H118" s="30">
        <v>0</v>
      </c>
      <c r="I118" s="29">
        <f t="shared" si="25"/>
        <v>0</v>
      </c>
      <c r="J118" s="30">
        <v>0</v>
      </c>
      <c r="K118" s="29">
        <f t="shared" si="26"/>
        <v>0</v>
      </c>
      <c r="L118" s="8"/>
    </row>
    <row r="119" spans="1:12" ht="53.25" hidden="1" customHeight="1" outlineLevel="3" x14ac:dyDescent="0.3">
      <c r="A119" s="3" t="s">
        <v>350</v>
      </c>
      <c r="B119" s="4" t="s">
        <v>351</v>
      </c>
      <c r="C119" s="26">
        <v>0</v>
      </c>
      <c r="D119" s="27">
        <v>0</v>
      </c>
      <c r="E119" s="29">
        <v>0</v>
      </c>
      <c r="F119" s="25">
        <f t="shared" si="22"/>
        <v>0</v>
      </c>
      <c r="G119" s="25">
        <f t="shared" si="23"/>
        <v>0</v>
      </c>
      <c r="H119" s="30">
        <v>0</v>
      </c>
      <c r="I119" s="29">
        <f t="shared" si="25"/>
        <v>0</v>
      </c>
      <c r="J119" s="30">
        <v>0</v>
      </c>
      <c r="K119" s="29">
        <f t="shared" si="26"/>
        <v>0</v>
      </c>
      <c r="L119" s="8"/>
    </row>
    <row r="120" spans="1:12" ht="42" customHeight="1" collapsed="1" x14ac:dyDescent="0.3">
      <c r="A120" s="5" t="s">
        <v>500</v>
      </c>
      <c r="B120" s="4" t="s">
        <v>144</v>
      </c>
      <c r="C120" s="32">
        <f t="shared" ref="C120" si="35">C121</f>
        <v>946.09799999999996</v>
      </c>
      <c r="D120" s="24">
        <v>1928.7940000000001</v>
      </c>
      <c r="E120" s="25">
        <f>E121</f>
        <v>11700.078</v>
      </c>
      <c r="F120" s="25">
        <f t="shared" si="22"/>
        <v>10753.98</v>
      </c>
      <c r="G120" s="25">
        <f t="shared" si="23"/>
        <v>9771.2839999999997</v>
      </c>
      <c r="H120" s="31">
        <f t="shared" ref="H120:J120" si="36">H121</f>
        <v>1124150</v>
      </c>
      <c r="I120" s="25">
        <v>1124.6500000000001</v>
      </c>
      <c r="J120" s="31">
        <f t="shared" si="36"/>
        <v>1124150</v>
      </c>
      <c r="K120" s="25">
        <v>1124.6500000000001</v>
      </c>
    </row>
    <row r="121" spans="1:12" ht="39.6" hidden="1" outlineLevel="2" x14ac:dyDescent="0.3">
      <c r="A121" s="3" t="s">
        <v>383</v>
      </c>
      <c r="B121" s="4" t="s">
        <v>145</v>
      </c>
      <c r="C121" s="26">
        <v>946.09799999999996</v>
      </c>
      <c r="D121" s="27">
        <v>1046.2180000000001</v>
      </c>
      <c r="E121" s="29">
        <v>11700.078</v>
      </c>
      <c r="F121" s="25">
        <f t="shared" si="22"/>
        <v>10753.98</v>
      </c>
      <c r="G121" s="25">
        <f t="shared" si="23"/>
        <v>10653.859999999999</v>
      </c>
      <c r="H121" s="30">
        <f t="shared" ref="H121:J121" si="37">H122</f>
        <v>1124150</v>
      </c>
      <c r="I121" s="29">
        <f t="shared" si="25"/>
        <v>1124.1500000000001</v>
      </c>
      <c r="J121" s="30">
        <f t="shared" si="37"/>
        <v>1124150</v>
      </c>
      <c r="K121" s="29">
        <f t="shared" si="26"/>
        <v>1124.1500000000001</v>
      </c>
    </row>
    <row r="122" spans="1:12" ht="42" hidden="1" customHeight="1" outlineLevel="3" x14ac:dyDescent="0.3">
      <c r="A122" s="3" t="s">
        <v>146</v>
      </c>
      <c r="B122" s="4" t="s">
        <v>147</v>
      </c>
      <c r="C122" s="26">
        <v>946.09799999999996</v>
      </c>
      <c r="D122" s="27">
        <v>1046.2180000000001</v>
      </c>
      <c r="E122" s="29">
        <v>1124.1500000000001</v>
      </c>
      <c r="F122" s="25">
        <f t="shared" si="22"/>
        <v>178.05200000000013</v>
      </c>
      <c r="G122" s="25">
        <f t="shared" si="23"/>
        <v>77.932000000000016</v>
      </c>
      <c r="H122" s="30">
        <v>1124150</v>
      </c>
      <c r="I122" s="29">
        <f t="shared" si="25"/>
        <v>1124.1500000000001</v>
      </c>
      <c r="J122" s="30">
        <v>1124150</v>
      </c>
      <c r="K122" s="29">
        <f t="shared" si="26"/>
        <v>1124.1500000000001</v>
      </c>
      <c r="L122" s="9"/>
    </row>
    <row r="123" spans="1:12" ht="42" hidden="1" customHeight="1" outlineLevel="3" x14ac:dyDescent="0.3">
      <c r="A123" s="3" t="s">
        <v>473</v>
      </c>
      <c r="B123" s="13" t="s">
        <v>474</v>
      </c>
      <c r="C123" s="26"/>
      <c r="D123" s="27"/>
      <c r="E123" s="29">
        <v>10469.673000000001</v>
      </c>
      <c r="F123" s="25">
        <f t="shared" si="22"/>
        <v>10469.673000000001</v>
      </c>
      <c r="G123" s="25">
        <f t="shared" si="23"/>
        <v>10469.673000000001</v>
      </c>
      <c r="H123" s="30"/>
      <c r="I123" s="29"/>
      <c r="J123" s="30"/>
      <c r="K123" s="29"/>
      <c r="L123" s="9"/>
    </row>
    <row r="124" spans="1:12" ht="68.25" hidden="1" customHeight="1" outlineLevel="3" x14ac:dyDescent="0.3">
      <c r="A124" s="3" t="s">
        <v>476</v>
      </c>
      <c r="B124" s="13" t="s">
        <v>475</v>
      </c>
      <c r="C124" s="26"/>
      <c r="D124" s="27"/>
      <c r="E124" s="29">
        <v>105.755</v>
      </c>
      <c r="F124" s="25">
        <f t="shared" si="22"/>
        <v>105.755</v>
      </c>
      <c r="G124" s="25">
        <f t="shared" si="23"/>
        <v>105.755</v>
      </c>
      <c r="H124" s="30"/>
      <c r="I124" s="29"/>
      <c r="J124" s="30"/>
      <c r="K124" s="29"/>
      <c r="L124" s="9"/>
    </row>
    <row r="125" spans="1:12" ht="39" customHeight="1" collapsed="1" x14ac:dyDescent="0.3">
      <c r="A125" s="5" t="s">
        <v>501</v>
      </c>
      <c r="B125" s="4" t="s">
        <v>148</v>
      </c>
      <c r="C125" s="20">
        <v>718.66099999999994</v>
      </c>
      <c r="D125" s="24">
        <v>760</v>
      </c>
      <c r="E125" s="25">
        <f>E126</f>
        <v>824</v>
      </c>
      <c r="F125" s="25">
        <f t="shared" si="22"/>
        <v>105.33900000000006</v>
      </c>
      <c r="G125" s="25">
        <f t="shared" si="23"/>
        <v>64</v>
      </c>
      <c r="H125" s="31">
        <f t="shared" ref="H125:J125" si="38">H126</f>
        <v>760000</v>
      </c>
      <c r="I125" s="25">
        <v>760</v>
      </c>
      <c r="J125" s="31">
        <f t="shared" si="38"/>
        <v>760000</v>
      </c>
      <c r="K125" s="25">
        <v>760</v>
      </c>
    </row>
    <row r="126" spans="1:12" ht="39.6" hidden="1" outlineLevel="2" x14ac:dyDescent="0.3">
      <c r="A126" s="3" t="s">
        <v>384</v>
      </c>
      <c r="B126" s="4" t="s">
        <v>149</v>
      </c>
      <c r="C126" s="26">
        <v>718.66099999999994</v>
      </c>
      <c r="D126" s="27">
        <v>760</v>
      </c>
      <c r="E126" s="29">
        <v>824</v>
      </c>
      <c r="F126" s="25">
        <f t="shared" si="22"/>
        <v>105.33900000000006</v>
      </c>
      <c r="G126" s="25">
        <f t="shared" si="23"/>
        <v>64</v>
      </c>
      <c r="H126" s="30">
        <f t="shared" ref="H126:J126" si="39">H127</f>
        <v>760000</v>
      </c>
      <c r="I126" s="29">
        <f t="shared" si="25"/>
        <v>760</v>
      </c>
      <c r="J126" s="30">
        <f t="shared" si="39"/>
        <v>760000</v>
      </c>
      <c r="K126" s="29">
        <f t="shared" si="26"/>
        <v>760</v>
      </c>
    </row>
    <row r="127" spans="1:12" ht="79.2" hidden="1" outlineLevel="3" x14ac:dyDescent="0.3">
      <c r="A127" s="3" t="s">
        <v>150</v>
      </c>
      <c r="B127" s="4" t="s">
        <v>151</v>
      </c>
      <c r="C127" s="26">
        <v>718.66099999999994</v>
      </c>
      <c r="D127" s="27">
        <v>760</v>
      </c>
      <c r="E127" s="29">
        <v>824</v>
      </c>
      <c r="F127" s="25">
        <f t="shared" si="22"/>
        <v>105.33900000000006</v>
      </c>
      <c r="G127" s="25">
        <f t="shared" si="23"/>
        <v>64</v>
      </c>
      <c r="H127" s="30">
        <v>760000</v>
      </c>
      <c r="I127" s="29">
        <f t="shared" si="25"/>
        <v>760</v>
      </c>
      <c r="J127" s="30">
        <v>760000</v>
      </c>
      <c r="K127" s="29">
        <f t="shared" si="26"/>
        <v>760</v>
      </c>
    </row>
    <row r="128" spans="1:12" ht="39.75" customHeight="1" collapsed="1" x14ac:dyDescent="0.3">
      <c r="A128" s="5" t="s">
        <v>502</v>
      </c>
      <c r="B128" s="4" t="s">
        <v>152</v>
      </c>
      <c r="C128" s="20">
        <v>49.720999999999997</v>
      </c>
      <c r="D128" s="24">
        <v>50</v>
      </c>
      <c r="E128" s="25">
        <f>E129</f>
        <v>50</v>
      </c>
      <c r="F128" s="25">
        <f t="shared" si="22"/>
        <v>0.27900000000000347</v>
      </c>
      <c r="G128" s="25">
        <f t="shared" si="23"/>
        <v>0</v>
      </c>
      <c r="H128" s="31">
        <f t="shared" ref="H128:J128" si="40">H129</f>
        <v>50000</v>
      </c>
      <c r="I128" s="25">
        <v>50</v>
      </c>
      <c r="J128" s="31">
        <f t="shared" si="40"/>
        <v>50000</v>
      </c>
      <c r="K128" s="25">
        <v>50</v>
      </c>
    </row>
    <row r="129" spans="1:11" ht="0.75" hidden="1" customHeight="1" outlineLevel="2" x14ac:dyDescent="0.3">
      <c r="A129" s="3" t="s">
        <v>385</v>
      </c>
      <c r="B129" s="4" t="s">
        <v>153</v>
      </c>
      <c r="C129" s="26">
        <v>49.720999999999997</v>
      </c>
      <c r="D129" s="27">
        <v>50</v>
      </c>
      <c r="E129" s="29">
        <v>50</v>
      </c>
      <c r="F129" s="25">
        <f t="shared" si="22"/>
        <v>0.27900000000000347</v>
      </c>
      <c r="G129" s="25">
        <f t="shared" si="23"/>
        <v>0</v>
      </c>
      <c r="H129" s="30">
        <f t="shared" ref="H129:J129" si="41">H130</f>
        <v>50000</v>
      </c>
      <c r="I129" s="25">
        <f t="shared" si="25"/>
        <v>50</v>
      </c>
      <c r="J129" s="30">
        <f t="shared" si="41"/>
        <v>50000</v>
      </c>
      <c r="K129" s="25">
        <f t="shared" si="26"/>
        <v>50</v>
      </c>
    </row>
    <row r="130" spans="1:11" hidden="1" outlineLevel="3" x14ac:dyDescent="0.3">
      <c r="A130" s="3" t="s">
        <v>154</v>
      </c>
      <c r="B130" s="4" t="s">
        <v>155</v>
      </c>
      <c r="C130" s="26">
        <v>49.720999999999997</v>
      </c>
      <c r="D130" s="27">
        <v>50</v>
      </c>
      <c r="E130" s="29">
        <v>50</v>
      </c>
      <c r="F130" s="25">
        <f t="shared" si="22"/>
        <v>0.27900000000000347</v>
      </c>
      <c r="G130" s="25">
        <f t="shared" si="23"/>
        <v>0</v>
      </c>
      <c r="H130" s="30">
        <v>50000</v>
      </c>
      <c r="I130" s="25">
        <f t="shared" si="25"/>
        <v>50</v>
      </c>
      <c r="J130" s="30">
        <v>50000</v>
      </c>
      <c r="K130" s="29">
        <f t="shared" si="26"/>
        <v>50</v>
      </c>
    </row>
    <row r="131" spans="1:11" ht="54" customHeight="1" outlineLevel="3" x14ac:dyDescent="0.3">
      <c r="A131" s="5" t="s">
        <v>334</v>
      </c>
      <c r="B131" s="13" t="s">
        <v>477</v>
      </c>
      <c r="C131" s="20">
        <v>0</v>
      </c>
      <c r="D131" s="24">
        <v>407</v>
      </c>
      <c r="E131" s="25">
        <f>E132+E135</f>
        <v>502</v>
      </c>
      <c r="F131" s="25">
        <f t="shared" si="22"/>
        <v>502</v>
      </c>
      <c r="G131" s="25">
        <f t="shared" si="23"/>
        <v>95</v>
      </c>
      <c r="H131" s="31">
        <f t="shared" ref="H131:J131" si="42">H132+H135</f>
        <v>502000</v>
      </c>
      <c r="I131" s="25">
        <v>502</v>
      </c>
      <c r="J131" s="31">
        <f t="shared" si="42"/>
        <v>352000</v>
      </c>
      <c r="K131" s="25">
        <v>352</v>
      </c>
    </row>
    <row r="132" spans="1:11" ht="0.75" hidden="1" customHeight="1" outlineLevel="3" x14ac:dyDescent="0.3">
      <c r="A132" s="7" t="s">
        <v>386</v>
      </c>
      <c r="B132" s="13" t="s">
        <v>479</v>
      </c>
      <c r="C132" s="26">
        <v>0</v>
      </c>
      <c r="D132" s="27">
        <v>0</v>
      </c>
      <c r="E132" s="29">
        <v>252</v>
      </c>
      <c r="F132" s="25">
        <f t="shared" si="22"/>
        <v>252</v>
      </c>
      <c r="G132" s="25">
        <f t="shared" si="23"/>
        <v>252</v>
      </c>
      <c r="H132" s="30">
        <f t="shared" ref="H132:J132" si="43">H133+H134</f>
        <v>252000</v>
      </c>
      <c r="I132" s="29">
        <f t="shared" si="25"/>
        <v>252</v>
      </c>
      <c r="J132" s="30">
        <f t="shared" si="43"/>
        <v>102000</v>
      </c>
      <c r="K132" s="29">
        <f t="shared" si="26"/>
        <v>102</v>
      </c>
    </row>
    <row r="133" spans="1:11" ht="66" hidden="1" outlineLevel="3" x14ac:dyDescent="0.3">
      <c r="A133" s="3" t="s">
        <v>335</v>
      </c>
      <c r="B133" s="13" t="s">
        <v>478</v>
      </c>
      <c r="C133" s="26">
        <v>0</v>
      </c>
      <c r="D133" s="27">
        <v>0</v>
      </c>
      <c r="E133" s="29">
        <v>20</v>
      </c>
      <c r="F133" s="25">
        <f t="shared" ref="F133:F196" si="44">E133-C133</f>
        <v>20</v>
      </c>
      <c r="G133" s="25">
        <f t="shared" ref="G133:G196" si="45">E133-D133</f>
        <v>20</v>
      </c>
      <c r="H133" s="30">
        <v>20000</v>
      </c>
      <c r="I133" s="29">
        <f t="shared" si="25"/>
        <v>20</v>
      </c>
      <c r="J133" s="30">
        <v>20000</v>
      </c>
      <c r="K133" s="29">
        <f t="shared" si="26"/>
        <v>20</v>
      </c>
    </row>
    <row r="134" spans="1:11" ht="0.75" hidden="1" customHeight="1" outlineLevel="3" x14ac:dyDescent="0.3">
      <c r="A134" s="3" t="s">
        <v>336</v>
      </c>
      <c r="B134" s="4" t="s">
        <v>337</v>
      </c>
      <c r="C134" s="26">
        <v>0</v>
      </c>
      <c r="D134" s="27">
        <v>0</v>
      </c>
      <c r="E134" s="29">
        <v>232</v>
      </c>
      <c r="F134" s="25">
        <f t="shared" si="44"/>
        <v>232</v>
      </c>
      <c r="G134" s="25">
        <f t="shared" si="45"/>
        <v>232</v>
      </c>
      <c r="H134" s="30">
        <v>232000</v>
      </c>
      <c r="I134" s="29">
        <f t="shared" si="25"/>
        <v>232</v>
      </c>
      <c r="J134" s="30">
        <v>82000</v>
      </c>
      <c r="K134" s="29">
        <f t="shared" si="26"/>
        <v>82</v>
      </c>
    </row>
    <row r="135" spans="1:11" hidden="1" outlineLevel="3" x14ac:dyDescent="0.3">
      <c r="A135" s="3" t="s">
        <v>387</v>
      </c>
      <c r="B135" s="4" t="s">
        <v>338</v>
      </c>
      <c r="C135" s="26">
        <v>0</v>
      </c>
      <c r="D135" s="27">
        <v>0</v>
      </c>
      <c r="E135" s="29">
        <v>250</v>
      </c>
      <c r="F135" s="25">
        <f t="shared" si="44"/>
        <v>250</v>
      </c>
      <c r="G135" s="25">
        <f t="shared" si="45"/>
        <v>250</v>
      </c>
      <c r="H135" s="30">
        <f t="shared" ref="H135:J135" si="46">H136</f>
        <v>250000</v>
      </c>
      <c r="I135" s="29">
        <f t="shared" si="25"/>
        <v>250</v>
      </c>
      <c r="J135" s="30">
        <f t="shared" si="46"/>
        <v>250000</v>
      </c>
      <c r="K135" s="29">
        <f t="shared" si="26"/>
        <v>250</v>
      </c>
    </row>
    <row r="136" spans="1:11" ht="26.4" hidden="1" outlineLevel="3" x14ac:dyDescent="0.3">
      <c r="A136" s="3" t="s">
        <v>340</v>
      </c>
      <c r="B136" s="4" t="s">
        <v>339</v>
      </c>
      <c r="C136" s="26">
        <v>0</v>
      </c>
      <c r="D136" s="27">
        <v>0</v>
      </c>
      <c r="E136" s="29">
        <v>250</v>
      </c>
      <c r="F136" s="25">
        <f t="shared" si="44"/>
        <v>250</v>
      </c>
      <c r="G136" s="25">
        <f t="shared" si="45"/>
        <v>250</v>
      </c>
      <c r="H136" s="30">
        <v>250000</v>
      </c>
      <c r="I136" s="29">
        <f t="shared" si="25"/>
        <v>250</v>
      </c>
      <c r="J136" s="30">
        <v>250000</v>
      </c>
      <c r="K136" s="29">
        <f t="shared" si="26"/>
        <v>250</v>
      </c>
    </row>
    <row r="137" spans="1:11" ht="53.25" customHeight="1" collapsed="1" x14ac:dyDescent="0.3">
      <c r="A137" s="5" t="s">
        <v>341</v>
      </c>
      <c r="B137" s="4" t="s">
        <v>156</v>
      </c>
      <c r="C137" s="32">
        <f t="shared" ref="C137" si="47">C138</f>
        <v>1855.2170000000001</v>
      </c>
      <c r="D137" s="24">
        <v>2068.4450000000002</v>
      </c>
      <c r="E137" s="25">
        <f>E138</f>
        <v>1654</v>
      </c>
      <c r="F137" s="25">
        <f t="shared" si="44"/>
        <v>-201.2170000000001</v>
      </c>
      <c r="G137" s="25">
        <f t="shared" si="45"/>
        <v>-414.44500000000016</v>
      </c>
      <c r="H137" s="31">
        <f t="shared" ref="H137:J137" si="48">H138</f>
        <v>2054000</v>
      </c>
      <c r="I137" s="25">
        <v>1654</v>
      </c>
      <c r="J137" s="31">
        <f t="shared" si="48"/>
        <v>2054000</v>
      </c>
      <c r="K137" s="25">
        <v>1654</v>
      </c>
    </row>
    <row r="138" spans="1:11" ht="26.4" hidden="1" outlineLevel="2" x14ac:dyDescent="0.3">
      <c r="A138" s="3" t="s">
        <v>388</v>
      </c>
      <c r="B138" s="4" t="s">
        <v>157</v>
      </c>
      <c r="C138" s="26">
        <v>1855.2170000000001</v>
      </c>
      <c r="D138" s="27">
        <v>2118</v>
      </c>
      <c r="E138" s="29">
        <v>1654</v>
      </c>
      <c r="F138" s="25">
        <f t="shared" si="44"/>
        <v>-201.2170000000001</v>
      </c>
      <c r="G138" s="25">
        <f t="shared" si="45"/>
        <v>-464</v>
      </c>
      <c r="H138" s="30">
        <f t="shared" ref="H138:J138" si="49">H139+H140+H141</f>
        <v>2054000</v>
      </c>
      <c r="I138" s="29">
        <f t="shared" si="25"/>
        <v>2054</v>
      </c>
      <c r="J138" s="30">
        <f t="shared" si="49"/>
        <v>2054000</v>
      </c>
      <c r="K138" s="29">
        <f t="shared" si="26"/>
        <v>2054</v>
      </c>
    </row>
    <row r="139" spans="1:11" hidden="1" outlineLevel="3" x14ac:dyDescent="0.3">
      <c r="A139" s="3" t="s">
        <v>158</v>
      </c>
      <c r="B139" s="4" t="s">
        <v>159</v>
      </c>
      <c r="C139" s="26">
        <v>28.902000000000001</v>
      </c>
      <c r="D139" s="27">
        <v>54</v>
      </c>
      <c r="E139" s="29">
        <v>54</v>
      </c>
      <c r="F139" s="25">
        <f t="shared" si="44"/>
        <v>25.097999999999999</v>
      </c>
      <c r="G139" s="25">
        <f t="shared" si="45"/>
        <v>0</v>
      </c>
      <c r="H139" s="30">
        <v>54000</v>
      </c>
      <c r="I139" s="29">
        <f t="shared" si="25"/>
        <v>54</v>
      </c>
      <c r="J139" s="30">
        <v>54000</v>
      </c>
      <c r="K139" s="29">
        <f t="shared" si="26"/>
        <v>54</v>
      </c>
    </row>
    <row r="140" spans="1:11" ht="26.4" hidden="1" outlineLevel="3" x14ac:dyDescent="0.3">
      <c r="A140" s="3" t="s">
        <v>160</v>
      </c>
      <c r="B140" s="4" t="s">
        <v>161</v>
      </c>
      <c r="C140" s="26">
        <v>875.98199999999997</v>
      </c>
      <c r="D140" s="27">
        <v>1000</v>
      </c>
      <c r="E140" s="29">
        <v>800</v>
      </c>
      <c r="F140" s="25">
        <f t="shared" si="44"/>
        <v>-75.981999999999971</v>
      </c>
      <c r="G140" s="25">
        <f t="shared" si="45"/>
        <v>-200</v>
      </c>
      <c r="H140" s="30">
        <v>1000000</v>
      </c>
      <c r="I140" s="29">
        <f t="shared" si="25"/>
        <v>1000</v>
      </c>
      <c r="J140" s="30">
        <v>1000000</v>
      </c>
      <c r="K140" s="29">
        <f t="shared" si="26"/>
        <v>1000</v>
      </c>
    </row>
    <row r="141" spans="1:11" hidden="1" outlineLevel="3" x14ac:dyDescent="0.3">
      <c r="A141" s="3" t="s">
        <v>162</v>
      </c>
      <c r="B141" s="4" t="s">
        <v>163</v>
      </c>
      <c r="C141" s="26">
        <v>950.33299999999997</v>
      </c>
      <c r="D141" s="27">
        <v>1064</v>
      </c>
      <c r="E141" s="29">
        <v>800</v>
      </c>
      <c r="F141" s="25">
        <f t="shared" si="44"/>
        <v>-150.33299999999997</v>
      </c>
      <c r="G141" s="25">
        <f t="shared" si="45"/>
        <v>-264</v>
      </c>
      <c r="H141" s="30">
        <v>1000000</v>
      </c>
      <c r="I141" s="29">
        <f t="shared" si="25"/>
        <v>1000</v>
      </c>
      <c r="J141" s="30">
        <v>1000000</v>
      </c>
      <c r="K141" s="29">
        <f t="shared" si="26"/>
        <v>1000</v>
      </c>
    </row>
    <row r="142" spans="1:11" ht="31.5" customHeight="1" collapsed="1" x14ac:dyDescent="0.3">
      <c r="A142" s="5" t="s">
        <v>503</v>
      </c>
      <c r="B142" s="4" t="s">
        <v>164</v>
      </c>
      <c r="C142" s="32">
        <f>C143+C150+C155</f>
        <v>34800.959999999999</v>
      </c>
      <c r="D142" s="24">
        <v>95856.721999999994</v>
      </c>
      <c r="E142" s="25">
        <f>E143+E150+E155</f>
        <v>20187.386999999999</v>
      </c>
      <c r="F142" s="25">
        <f t="shared" si="44"/>
        <v>-14613.573</v>
      </c>
      <c r="G142" s="25">
        <f t="shared" si="45"/>
        <v>-75669.334999999992</v>
      </c>
      <c r="H142" s="31">
        <f t="shared" ref="H142:J142" si="50">H143+H150+H155</f>
        <v>20829438.079999998</v>
      </c>
      <c r="I142" s="25">
        <v>21491.386999999999</v>
      </c>
      <c r="J142" s="31">
        <f t="shared" si="50"/>
        <v>20324387.079999998</v>
      </c>
      <c r="K142" s="25">
        <v>21491.386999999999</v>
      </c>
    </row>
    <row r="143" spans="1:11" ht="0.75" hidden="1" customHeight="1" outlineLevel="1" x14ac:dyDescent="0.3">
      <c r="A143" s="3" t="s">
        <v>363</v>
      </c>
      <c r="B143" s="4" t="s">
        <v>165</v>
      </c>
      <c r="C143" s="26">
        <v>30514.499</v>
      </c>
      <c r="D143" s="27">
        <v>31244</v>
      </c>
      <c r="E143" s="29">
        <v>15384</v>
      </c>
      <c r="F143" s="25">
        <f t="shared" si="44"/>
        <v>-15130.499</v>
      </c>
      <c r="G143" s="25">
        <f t="shared" si="45"/>
        <v>-15860</v>
      </c>
      <c r="H143" s="30">
        <f t="shared" ref="H143:J143" si="51">H144</f>
        <v>16126051</v>
      </c>
      <c r="I143" s="29">
        <f t="shared" si="25"/>
        <v>16126.050999999999</v>
      </c>
      <c r="J143" s="30">
        <f t="shared" si="51"/>
        <v>15621000</v>
      </c>
      <c r="K143" s="29">
        <f t="shared" si="26"/>
        <v>15621</v>
      </c>
    </row>
    <row r="144" spans="1:11" ht="52.8" hidden="1" outlineLevel="2" x14ac:dyDescent="0.3">
      <c r="A144" s="3" t="s">
        <v>389</v>
      </c>
      <c r="B144" s="4" t="s">
        <v>166</v>
      </c>
      <c r="C144" s="26">
        <v>30514.499</v>
      </c>
      <c r="D144" s="27">
        <v>31244</v>
      </c>
      <c r="E144" s="29">
        <v>15384</v>
      </c>
      <c r="F144" s="25">
        <f t="shared" si="44"/>
        <v>-15130.499</v>
      </c>
      <c r="G144" s="25">
        <f t="shared" si="45"/>
        <v>-15860</v>
      </c>
      <c r="H144" s="30">
        <f t="shared" ref="H144:J144" si="52">H145+H146+H148+H147+H149</f>
        <v>16126051</v>
      </c>
      <c r="I144" s="29">
        <f t="shared" si="25"/>
        <v>16126.050999999999</v>
      </c>
      <c r="J144" s="30">
        <f t="shared" si="52"/>
        <v>15621000</v>
      </c>
      <c r="K144" s="29">
        <f t="shared" si="26"/>
        <v>15621</v>
      </c>
    </row>
    <row r="145" spans="1:11" ht="26.4" hidden="1" outlineLevel="3" x14ac:dyDescent="0.3">
      <c r="A145" s="3" t="s">
        <v>167</v>
      </c>
      <c r="B145" s="4" t="s">
        <v>168</v>
      </c>
      <c r="C145" s="26">
        <v>12764.217000000001</v>
      </c>
      <c r="D145" s="27">
        <v>12592.484850000001</v>
      </c>
      <c r="E145" s="29">
        <v>11000</v>
      </c>
      <c r="F145" s="25">
        <f t="shared" si="44"/>
        <v>-1764.2170000000006</v>
      </c>
      <c r="G145" s="25">
        <f t="shared" si="45"/>
        <v>-1592.4848500000007</v>
      </c>
      <c r="H145" s="30">
        <v>11621000</v>
      </c>
      <c r="I145" s="29">
        <f t="shared" si="25"/>
        <v>11621</v>
      </c>
      <c r="J145" s="30">
        <v>11621000</v>
      </c>
      <c r="K145" s="29">
        <f t="shared" si="26"/>
        <v>11621</v>
      </c>
    </row>
    <row r="146" spans="1:11" ht="0.75" hidden="1" customHeight="1" outlineLevel="3" x14ac:dyDescent="0.3">
      <c r="A146" s="3" t="s">
        <v>169</v>
      </c>
      <c r="B146" s="4" t="s">
        <v>170</v>
      </c>
      <c r="C146" s="26">
        <v>2598.7669999999998</v>
      </c>
      <c r="D146" s="27">
        <v>3500</v>
      </c>
      <c r="E146" s="29">
        <v>3781.7489999999998</v>
      </c>
      <c r="F146" s="25">
        <f t="shared" si="44"/>
        <v>1182.982</v>
      </c>
      <c r="G146" s="25">
        <f t="shared" si="45"/>
        <v>281.7489999999998</v>
      </c>
      <c r="H146" s="30">
        <v>4000000</v>
      </c>
      <c r="I146" s="29">
        <f t="shared" si="25"/>
        <v>4000</v>
      </c>
      <c r="J146" s="30">
        <v>4000000</v>
      </c>
      <c r="K146" s="29">
        <f t="shared" si="26"/>
        <v>4000</v>
      </c>
    </row>
    <row r="147" spans="1:11" ht="69" hidden="1" customHeight="1" outlineLevel="3" x14ac:dyDescent="0.3">
      <c r="A147" s="11" t="s">
        <v>342</v>
      </c>
      <c r="B147" s="12" t="s">
        <v>343</v>
      </c>
      <c r="C147" s="26">
        <v>0</v>
      </c>
      <c r="D147" s="27">
        <v>0</v>
      </c>
      <c r="E147" s="29">
        <v>97.2</v>
      </c>
      <c r="F147" s="25">
        <f t="shared" si="44"/>
        <v>97.2</v>
      </c>
      <c r="G147" s="25">
        <f t="shared" si="45"/>
        <v>97.2</v>
      </c>
      <c r="H147" s="30">
        <v>0</v>
      </c>
      <c r="I147" s="29">
        <f t="shared" si="25"/>
        <v>0</v>
      </c>
      <c r="J147" s="30">
        <v>0</v>
      </c>
      <c r="K147" s="29">
        <f t="shared" si="26"/>
        <v>0</v>
      </c>
    </row>
    <row r="148" spans="1:11" ht="52.8" hidden="1" outlineLevel="3" x14ac:dyDescent="0.3">
      <c r="A148" s="3" t="s">
        <v>171</v>
      </c>
      <c r="B148" s="4" t="s">
        <v>172</v>
      </c>
      <c r="C148" s="26">
        <v>15000</v>
      </c>
      <c r="D148" s="27">
        <v>15000</v>
      </c>
      <c r="E148" s="29">
        <v>0</v>
      </c>
      <c r="F148" s="25">
        <f t="shared" si="44"/>
        <v>-15000</v>
      </c>
      <c r="G148" s="25">
        <f t="shared" si="45"/>
        <v>-15000</v>
      </c>
      <c r="H148" s="30">
        <v>0</v>
      </c>
      <c r="I148" s="29">
        <f t="shared" si="25"/>
        <v>0</v>
      </c>
      <c r="J148" s="30">
        <v>0</v>
      </c>
      <c r="K148" s="29">
        <f t="shared" si="26"/>
        <v>0</v>
      </c>
    </row>
    <row r="149" spans="1:11" ht="39" hidden="1" customHeight="1" outlineLevel="3" x14ac:dyDescent="0.3">
      <c r="A149" s="3" t="s">
        <v>173</v>
      </c>
      <c r="B149" s="4" t="s">
        <v>174</v>
      </c>
      <c r="C149" s="26">
        <v>151.51499999999999</v>
      </c>
      <c r="D149" s="27">
        <v>151.51515000000001</v>
      </c>
      <c r="E149" s="29">
        <v>505.05099999999999</v>
      </c>
      <c r="F149" s="25">
        <f t="shared" si="44"/>
        <v>353.536</v>
      </c>
      <c r="G149" s="25">
        <f t="shared" si="45"/>
        <v>353.53584999999998</v>
      </c>
      <c r="H149" s="30">
        <v>505051</v>
      </c>
      <c r="I149" s="29">
        <f t="shared" si="25"/>
        <v>505.05099999999999</v>
      </c>
      <c r="J149" s="30">
        <v>0</v>
      </c>
      <c r="K149" s="29">
        <f t="shared" si="26"/>
        <v>0</v>
      </c>
    </row>
    <row r="150" spans="1:11" ht="26.4" hidden="1" outlineLevel="1" x14ac:dyDescent="0.3">
      <c r="A150" s="3" t="s">
        <v>364</v>
      </c>
      <c r="B150" s="4" t="s">
        <v>175</v>
      </c>
      <c r="C150" s="26">
        <v>3189.6909999999998</v>
      </c>
      <c r="D150" s="27">
        <v>3203.38708</v>
      </c>
      <c r="E150" s="29">
        <v>3303.3870000000002</v>
      </c>
      <c r="F150" s="25">
        <f t="shared" si="44"/>
        <v>113.69600000000037</v>
      </c>
      <c r="G150" s="25">
        <f t="shared" si="45"/>
        <v>99.999920000000202</v>
      </c>
      <c r="H150" s="30">
        <f t="shared" ref="H150:J150" si="53">H151</f>
        <v>3203387.08</v>
      </c>
      <c r="I150" s="29">
        <f t="shared" si="25"/>
        <v>3203.38708</v>
      </c>
      <c r="J150" s="30">
        <f t="shared" si="53"/>
        <v>3203387.08</v>
      </c>
      <c r="K150" s="29">
        <f t="shared" si="26"/>
        <v>3203.38708</v>
      </c>
    </row>
    <row r="151" spans="1:11" ht="29.25" hidden="1" customHeight="1" outlineLevel="2" x14ac:dyDescent="0.3">
      <c r="A151" s="3" t="s">
        <v>390</v>
      </c>
      <c r="B151" s="4" t="s">
        <v>176</v>
      </c>
      <c r="C151" s="26">
        <v>3189.69</v>
      </c>
      <c r="D151" s="27">
        <v>3203.38708</v>
      </c>
      <c r="E151" s="29">
        <v>3303.3870000000002</v>
      </c>
      <c r="F151" s="25">
        <f t="shared" si="44"/>
        <v>113.69700000000012</v>
      </c>
      <c r="G151" s="25">
        <f t="shared" si="45"/>
        <v>99.999920000000202</v>
      </c>
      <c r="H151" s="30">
        <f t="shared" ref="H151:J151" si="54">H152+H153+H154</f>
        <v>3203387.08</v>
      </c>
      <c r="I151" s="29">
        <f t="shared" si="25"/>
        <v>3203.38708</v>
      </c>
      <c r="J151" s="30">
        <f t="shared" si="54"/>
        <v>3203387.08</v>
      </c>
      <c r="K151" s="29">
        <f t="shared" si="26"/>
        <v>3203.38708</v>
      </c>
    </row>
    <row r="152" spans="1:11" ht="2.25" hidden="1" customHeight="1" outlineLevel="3" x14ac:dyDescent="0.3">
      <c r="A152" s="3" t="s">
        <v>177</v>
      </c>
      <c r="B152" s="4" t="s">
        <v>178</v>
      </c>
      <c r="C152" s="26">
        <v>5.0999999999999996</v>
      </c>
      <c r="D152" s="27">
        <v>5.0999999999999996</v>
      </c>
      <c r="E152" s="29">
        <v>0</v>
      </c>
      <c r="F152" s="25">
        <f t="shared" si="44"/>
        <v>-5.0999999999999996</v>
      </c>
      <c r="G152" s="25">
        <f t="shared" si="45"/>
        <v>-5.0999999999999996</v>
      </c>
      <c r="H152" s="30">
        <v>0</v>
      </c>
      <c r="I152" s="29">
        <f t="shared" si="25"/>
        <v>0</v>
      </c>
      <c r="J152" s="30">
        <v>0</v>
      </c>
      <c r="K152" s="29">
        <f t="shared" si="26"/>
        <v>0</v>
      </c>
    </row>
    <row r="153" spans="1:11" ht="52.8" hidden="1" outlineLevel="3" x14ac:dyDescent="0.3">
      <c r="A153" s="3" t="s">
        <v>179</v>
      </c>
      <c r="B153" s="4" t="s">
        <v>180</v>
      </c>
      <c r="C153" s="26">
        <v>3181.203</v>
      </c>
      <c r="D153" s="27">
        <v>3194.9</v>
      </c>
      <c r="E153" s="29">
        <v>3300</v>
      </c>
      <c r="F153" s="25">
        <f t="shared" si="44"/>
        <v>118.79700000000003</v>
      </c>
      <c r="G153" s="25">
        <f t="shared" si="45"/>
        <v>105.09999999999991</v>
      </c>
      <c r="H153" s="30">
        <v>3200000</v>
      </c>
      <c r="I153" s="29">
        <f t="shared" si="25"/>
        <v>3200</v>
      </c>
      <c r="J153" s="30">
        <v>3200000</v>
      </c>
      <c r="K153" s="29">
        <f t="shared" si="26"/>
        <v>3200</v>
      </c>
    </row>
    <row r="154" spans="1:11" ht="79.2" hidden="1" outlineLevel="3" x14ac:dyDescent="0.3">
      <c r="A154" s="3" t="s">
        <v>181</v>
      </c>
      <c r="B154" s="4" t="s">
        <v>182</v>
      </c>
      <c r="C154" s="26">
        <v>3.387</v>
      </c>
      <c r="D154" s="27">
        <v>3.3870800000000001</v>
      </c>
      <c r="E154" s="29">
        <v>3.387</v>
      </c>
      <c r="F154" s="25">
        <f t="shared" si="44"/>
        <v>0</v>
      </c>
      <c r="G154" s="25">
        <f t="shared" si="45"/>
        <v>-8.0000000000080007E-5</v>
      </c>
      <c r="H154" s="30">
        <v>3387.08</v>
      </c>
      <c r="I154" s="29">
        <f t="shared" si="25"/>
        <v>3.3870800000000001</v>
      </c>
      <c r="J154" s="30">
        <v>3387.08</v>
      </c>
      <c r="K154" s="29">
        <f t="shared" si="26"/>
        <v>3.3870800000000001</v>
      </c>
    </row>
    <row r="155" spans="1:11" ht="26.4" hidden="1" outlineLevel="1" x14ac:dyDescent="0.3">
      <c r="A155" s="3" t="s">
        <v>365</v>
      </c>
      <c r="B155" s="4" t="s">
        <v>183</v>
      </c>
      <c r="C155" s="26">
        <v>1096.77</v>
      </c>
      <c r="D155" s="27">
        <v>1100</v>
      </c>
      <c r="E155" s="29">
        <v>1500</v>
      </c>
      <c r="F155" s="25">
        <f t="shared" si="44"/>
        <v>403.23</v>
      </c>
      <c r="G155" s="25">
        <f t="shared" si="45"/>
        <v>400</v>
      </c>
      <c r="H155" s="30">
        <f t="shared" ref="H155:J156" si="55">H156</f>
        <v>1500000</v>
      </c>
      <c r="I155" s="29">
        <f t="shared" si="25"/>
        <v>1500</v>
      </c>
      <c r="J155" s="30">
        <f t="shared" si="55"/>
        <v>1500000</v>
      </c>
      <c r="K155" s="29">
        <f t="shared" si="26"/>
        <v>1500</v>
      </c>
    </row>
    <row r="156" spans="1:11" ht="26.4" hidden="1" outlineLevel="2" x14ac:dyDescent="0.3">
      <c r="A156" s="3" t="s">
        <v>391</v>
      </c>
      <c r="B156" s="4" t="s">
        <v>184</v>
      </c>
      <c r="C156" s="26">
        <v>1096.77</v>
      </c>
      <c r="D156" s="27">
        <v>1100</v>
      </c>
      <c r="E156" s="29">
        <v>1500</v>
      </c>
      <c r="F156" s="25">
        <f t="shared" si="44"/>
        <v>403.23</v>
      </c>
      <c r="G156" s="25">
        <f t="shared" si="45"/>
        <v>400</v>
      </c>
      <c r="H156" s="30">
        <f t="shared" si="55"/>
        <v>1500000</v>
      </c>
      <c r="I156" s="29">
        <f t="shared" si="25"/>
        <v>1500</v>
      </c>
      <c r="J156" s="30">
        <f t="shared" si="55"/>
        <v>1500000</v>
      </c>
      <c r="K156" s="29">
        <f t="shared" si="26"/>
        <v>1500</v>
      </c>
    </row>
    <row r="157" spans="1:11" ht="26.4" hidden="1" outlineLevel="3" x14ac:dyDescent="0.3">
      <c r="A157" s="3" t="s">
        <v>185</v>
      </c>
      <c r="B157" s="4" t="s">
        <v>186</v>
      </c>
      <c r="C157" s="26">
        <v>1096.77</v>
      </c>
      <c r="D157" s="27">
        <v>1100</v>
      </c>
      <c r="E157" s="29">
        <v>1500</v>
      </c>
      <c r="F157" s="25">
        <f t="shared" si="44"/>
        <v>403.23</v>
      </c>
      <c r="G157" s="25">
        <f t="shared" si="45"/>
        <v>400</v>
      </c>
      <c r="H157" s="30">
        <v>1500000</v>
      </c>
      <c r="I157" s="29">
        <f t="shared" si="25"/>
        <v>1500</v>
      </c>
      <c r="J157" s="30">
        <v>1500000</v>
      </c>
      <c r="K157" s="29">
        <f t="shared" si="26"/>
        <v>1500</v>
      </c>
    </row>
    <row r="158" spans="1:11" ht="39" customHeight="1" collapsed="1" x14ac:dyDescent="0.3">
      <c r="A158" s="5" t="s">
        <v>504</v>
      </c>
      <c r="B158" s="4" t="s">
        <v>187</v>
      </c>
      <c r="C158" s="32">
        <f t="shared" ref="C158" si="56">C159+C164+C170+C174</f>
        <v>4598.5279999999993</v>
      </c>
      <c r="D158" s="24">
        <v>9275.9599999999991</v>
      </c>
      <c r="E158" s="25">
        <f>E159+E164+E170+E174</f>
        <v>7155.4349999999995</v>
      </c>
      <c r="F158" s="25">
        <f t="shared" si="44"/>
        <v>2556.9070000000002</v>
      </c>
      <c r="G158" s="25">
        <f t="shared" si="45"/>
        <v>-2120.5249999999996</v>
      </c>
      <c r="H158" s="31">
        <f t="shared" ref="H158:J158" si="57">H159+H164+H170+H174</f>
        <v>2754768</v>
      </c>
      <c r="I158" s="25">
        <v>2326.143</v>
      </c>
      <c r="J158" s="31">
        <f t="shared" si="57"/>
        <v>2226000</v>
      </c>
      <c r="K158" s="25">
        <v>2326.143</v>
      </c>
    </row>
    <row r="159" spans="1:11" ht="1.5" hidden="1" customHeight="1" outlineLevel="1" x14ac:dyDescent="0.3">
      <c r="A159" s="3" t="s">
        <v>366</v>
      </c>
      <c r="B159" s="4" t="s">
        <v>188</v>
      </c>
      <c r="C159" s="26">
        <v>870</v>
      </c>
      <c r="D159" s="27">
        <v>1000</v>
      </c>
      <c r="E159" s="29">
        <v>502.51299999999998</v>
      </c>
      <c r="F159" s="25">
        <f t="shared" si="44"/>
        <v>-367.48700000000002</v>
      </c>
      <c r="G159" s="25">
        <f t="shared" si="45"/>
        <v>-497.48700000000002</v>
      </c>
      <c r="H159" s="30">
        <f t="shared" ref="H159:J159" si="58">H160</f>
        <v>502513</v>
      </c>
      <c r="I159" s="29">
        <f t="shared" si="25"/>
        <v>502.51299999999998</v>
      </c>
      <c r="J159" s="30">
        <f t="shared" si="58"/>
        <v>0</v>
      </c>
      <c r="K159" s="29">
        <f t="shared" si="26"/>
        <v>0</v>
      </c>
    </row>
    <row r="160" spans="1:11" ht="27" hidden="1" customHeight="1" outlineLevel="2" x14ac:dyDescent="0.3">
      <c r="A160" s="3" t="s">
        <v>392</v>
      </c>
      <c r="B160" s="4" t="s">
        <v>189</v>
      </c>
      <c r="C160" s="26">
        <v>870</v>
      </c>
      <c r="D160" s="27">
        <v>1000</v>
      </c>
      <c r="E160" s="29">
        <v>502.51299999999998</v>
      </c>
      <c r="F160" s="25">
        <f t="shared" si="44"/>
        <v>-367.48700000000002</v>
      </c>
      <c r="G160" s="25">
        <f t="shared" si="45"/>
        <v>-497.48700000000002</v>
      </c>
      <c r="H160" s="30">
        <f t="shared" ref="H160:J160" si="59">H162+H163</f>
        <v>502513</v>
      </c>
      <c r="I160" s="29">
        <f t="shared" ref="I160:I229" si="60">H160/1000</f>
        <v>502.51299999999998</v>
      </c>
      <c r="J160" s="30">
        <f t="shared" si="59"/>
        <v>0</v>
      </c>
      <c r="K160" s="29">
        <f t="shared" ref="K160:K229" si="61">J160/1000</f>
        <v>0</v>
      </c>
    </row>
    <row r="161" spans="1:12" ht="27" hidden="1" customHeight="1" outlineLevel="2" x14ac:dyDescent="0.3">
      <c r="A161" s="16" t="s">
        <v>440</v>
      </c>
      <c r="B161" s="17" t="s">
        <v>441</v>
      </c>
      <c r="C161" s="26">
        <v>870</v>
      </c>
      <c r="D161" s="27">
        <v>0</v>
      </c>
      <c r="E161" s="27">
        <v>0</v>
      </c>
      <c r="F161" s="25">
        <f t="shared" si="44"/>
        <v>-870</v>
      </c>
      <c r="G161" s="25">
        <f t="shared" si="45"/>
        <v>0</v>
      </c>
      <c r="H161" s="27">
        <v>0</v>
      </c>
      <c r="I161" s="27">
        <v>0</v>
      </c>
      <c r="J161" s="27">
        <v>0</v>
      </c>
      <c r="K161" s="27">
        <v>0</v>
      </c>
    </row>
    <row r="162" spans="1:12" ht="39.6" hidden="1" outlineLevel="3" x14ac:dyDescent="0.3">
      <c r="A162" s="3" t="s">
        <v>190</v>
      </c>
      <c r="B162" s="4" t="s">
        <v>191</v>
      </c>
      <c r="C162" s="26">
        <v>0</v>
      </c>
      <c r="D162" s="27">
        <v>1000</v>
      </c>
      <c r="E162" s="29">
        <v>0</v>
      </c>
      <c r="F162" s="25">
        <f t="shared" si="44"/>
        <v>0</v>
      </c>
      <c r="G162" s="25">
        <f t="shared" si="45"/>
        <v>-1000</v>
      </c>
      <c r="H162" s="30">
        <v>0</v>
      </c>
      <c r="I162" s="29">
        <f t="shared" si="60"/>
        <v>0</v>
      </c>
      <c r="J162" s="30">
        <v>0</v>
      </c>
      <c r="K162" s="29">
        <f t="shared" si="61"/>
        <v>0</v>
      </c>
    </row>
    <row r="163" spans="1:12" ht="40.5" hidden="1" customHeight="1" outlineLevel="3" x14ac:dyDescent="0.3">
      <c r="A163" s="3" t="s">
        <v>192</v>
      </c>
      <c r="B163" s="4" t="s">
        <v>193</v>
      </c>
      <c r="C163" s="26">
        <v>0</v>
      </c>
      <c r="D163" s="27">
        <v>0</v>
      </c>
      <c r="E163" s="29">
        <v>502.51299999999998</v>
      </c>
      <c r="F163" s="25">
        <f t="shared" si="44"/>
        <v>502.51299999999998</v>
      </c>
      <c r="G163" s="25">
        <f t="shared" si="45"/>
        <v>502.51299999999998</v>
      </c>
      <c r="H163" s="30">
        <f>502513</f>
        <v>502513</v>
      </c>
      <c r="I163" s="29">
        <f t="shared" si="60"/>
        <v>502.51299999999998</v>
      </c>
      <c r="J163" s="30">
        <v>0</v>
      </c>
      <c r="K163" s="29">
        <f t="shared" si="61"/>
        <v>0</v>
      </c>
      <c r="L163" s="8"/>
    </row>
    <row r="164" spans="1:12" ht="27.75" hidden="1" customHeight="1" outlineLevel="1" x14ac:dyDescent="0.3">
      <c r="A164" s="3" t="s">
        <v>367</v>
      </c>
      <c r="B164" s="4" t="s">
        <v>194</v>
      </c>
      <c r="C164" s="26">
        <v>3129.3429999999998</v>
      </c>
      <c r="D164" s="27">
        <v>3095.2044700000001</v>
      </c>
      <c r="E164" s="29">
        <v>3290</v>
      </c>
      <c r="F164" s="25">
        <f t="shared" si="44"/>
        <v>160.65700000000015</v>
      </c>
      <c r="G164" s="25">
        <f t="shared" si="45"/>
        <v>194.79552999999987</v>
      </c>
      <c r="H164" s="30">
        <f t="shared" ref="H164:J164" si="62">H165+H168</f>
        <v>2226000</v>
      </c>
      <c r="I164" s="29">
        <f t="shared" si="60"/>
        <v>2226</v>
      </c>
      <c r="J164" s="30">
        <f t="shared" si="62"/>
        <v>2226000</v>
      </c>
      <c r="K164" s="29">
        <f t="shared" si="61"/>
        <v>2226</v>
      </c>
    </row>
    <row r="165" spans="1:12" ht="3.75" hidden="1" customHeight="1" outlineLevel="2" x14ac:dyDescent="0.3">
      <c r="A165" s="3" t="s">
        <v>393</v>
      </c>
      <c r="B165" s="4" t="s">
        <v>195</v>
      </c>
      <c r="C165" s="26">
        <v>2799.913</v>
      </c>
      <c r="D165" s="27">
        <v>2705.2044700000001</v>
      </c>
      <c r="E165" s="29">
        <v>2500</v>
      </c>
      <c r="F165" s="25">
        <f t="shared" si="44"/>
        <v>-299.91300000000001</v>
      </c>
      <c r="G165" s="25">
        <f t="shared" si="45"/>
        <v>-205.20447000000013</v>
      </c>
      <c r="H165" s="30">
        <f t="shared" ref="H165:J165" si="63">H166</f>
        <v>2000000</v>
      </c>
      <c r="I165" s="29">
        <f t="shared" si="60"/>
        <v>2000</v>
      </c>
      <c r="J165" s="30">
        <f t="shared" si="63"/>
        <v>2000000</v>
      </c>
      <c r="K165" s="29">
        <f t="shared" si="61"/>
        <v>2000</v>
      </c>
    </row>
    <row r="166" spans="1:12" ht="26.4" hidden="1" outlineLevel="3" x14ac:dyDescent="0.3">
      <c r="A166" s="3" t="s">
        <v>196</v>
      </c>
      <c r="B166" s="4" t="s">
        <v>197</v>
      </c>
      <c r="C166" s="26">
        <v>2799.913</v>
      </c>
      <c r="D166" s="27">
        <v>2705.2044700000001</v>
      </c>
      <c r="E166" s="29">
        <v>2500</v>
      </c>
      <c r="F166" s="25">
        <f t="shared" si="44"/>
        <v>-299.91300000000001</v>
      </c>
      <c r="G166" s="25">
        <f t="shared" si="45"/>
        <v>-205.20447000000013</v>
      </c>
      <c r="H166" s="30">
        <v>2000000</v>
      </c>
      <c r="I166" s="29">
        <f t="shared" si="60"/>
        <v>2000</v>
      </c>
      <c r="J166" s="30">
        <v>2000000</v>
      </c>
      <c r="K166" s="29">
        <f t="shared" si="61"/>
        <v>2000</v>
      </c>
    </row>
    <row r="167" spans="1:12" hidden="1" outlineLevel="3" x14ac:dyDescent="0.3">
      <c r="A167" s="16" t="s">
        <v>443</v>
      </c>
      <c r="B167" s="17" t="s">
        <v>442</v>
      </c>
      <c r="C167" s="26">
        <v>0</v>
      </c>
      <c r="D167" s="27">
        <v>0</v>
      </c>
      <c r="E167" s="27">
        <v>0</v>
      </c>
      <c r="F167" s="25">
        <f t="shared" si="44"/>
        <v>0</v>
      </c>
      <c r="G167" s="25">
        <f t="shared" si="45"/>
        <v>0</v>
      </c>
      <c r="H167" s="27">
        <v>0</v>
      </c>
      <c r="I167" s="27">
        <v>0</v>
      </c>
      <c r="J167" s="27">
        <v>0</v>
      </c>
      <c r="K167" s="27">
        <v>0</v>
      </c>
    </row>
    <row r="168" spans="1:12" ht="39.6" hidden="1" outlineLevel="2" x14ac:dyDescent="0.3">
      <c r="A168" s="3" t="s">
        <v>394</v>
      </c>
      <c r="B168" s="4" t="s">
        <v>198</v>
      </c>
      <c r="C168" s="26">
        <v>329.43</v>
      </c>
      <c r="D168" s="27">
        <v>390</v>
      </c>
      <c r="E168" s="29">
        <v>790</v>
      </c>
      <c r="F168" s="25">
        <f t="shared" si="44"/>
        <v>460.57</v>
      </c>
      <c r="G168" s="25">
        <f t="shared" si="45"/>
        <v>400</v>
      </c>
      <c r="H168" s="30">
        <f t="shared" ref="H168:J168" si="64">H169</f>
        <v>226000</v>
      </c>
      <c r="I168" s="29">
        <f t="shared" si="60"/>
        <v>226</v>
      </c>
      <c r="J168" s="30">
        <f t="shared" si="64"/>
        <v>226000</v>
      </c>
      <c r="K168" s="29">
        <f t="shared" si="61"/>
        <v>226</v>
      </c>
    </row>
    <row r="169" spans="1:12" ht="26.4" hidden="1" outlineLevel="3" x14ac:dyDescent="0.3">
      <c r="A169" s="3" t="s">
        <v>199</v>
      </c>
      <c r="B169" s="4" t="s">
        <v>200</v>
      </c>
      <c r="C169" s="26">
        <v>329.43</v>
      </c>
      <c r="D169" s="27">
        <v>390</v>
      </c>
      <c r="E169" s="29">
        <v>790</v>
      </c>
      <c r="F169" s="25">
        <f t="shared" si="44"/>
        <v>460.57</v>
      </c>
      <c r="G169" s="25">
        <f t="shared" si="45"/>
        <v>400</v>
      </c>
      <c r="H169" s="30">
        <v>226000</v>
      </c>
      <c r="I169" s="29">
        <f t="shared" si="60"/>
        <v>226</v>
      </c>
      <c r="J169" s="30">
        <v>226000</v>
      </c>
      <c r="K169" s="29">
        <f t="shared" si="61"/>
        <v>226</v>
      </c>
    </row>
    <row r="170" spans="1:12" ht="26.4" hidden="1" outlineLevel="1" x14ac:dyDescent="0.3">
      <c r="A170" s="3" t="s">
        <v>368</v>
      </c>
      <c r="B170" s="4" t="s">
        <v>201</v>
      </c>
      <c r="C170" s="26">
        <v>493.048</v>
      </c>
      <c r="D170" s="27">
        <v>493.05281000000002</v>
      </c>
      <c r="E170" s="29">
        <v>3362.922</v>
      </c>
      <c r="F170" s="25">
        <f t="shared" si="44"/>
        <v>2869.8739999999998</v>
      </c>
      <c r="G170" s="25">
        <f t="shared" si="45"/>
        <v>2869.8691899999999</v>
      </c>
      <c r="H170" s="30">
        <f t="shared" ref="H170:J170" si="65">H171</f>
        <v>26255</v>
      </c>
      <c r="I170" s="29">
        <f t="shared" si="60"/>
        <v>26.254999999999999</v>
      </c>
      <c r="J170" s="30">
        <f t="shared" si="65"/>
        <v>0</v>
      </c>
      <c r="K170" s="29">
        <f t="shared" si="61"/>
        <v>0</v>
      </c>
    </row>
    <row r="171" spans="1:12" ht="26.4" hidden="1" outlineLevel="2" x14ac:dyDescent="0.3">
      <c r="A171" s="3" t="s">
        <v>395</v>
      </c>
      <c r="B171" s="4" t="s">
        <v>202</v>
      </c>
      <c r="C171" s="26">
        <v>493.048</v>
      </c>
      <c r="D171" s="27">
        <v>493.05281000000002</v>
      </c>
      <c r="E171" s="29">
        <v>3362.922</v>
      </c>
      <c r="F171" s="25">
        <f t="shared" si="44"/>
        <v>2869.8739999999998</v>
      </c>
      <c r="G171" s="25">
        <f t="shared" si="45"/>
        <v>2869.8691899999999</v>
      </c>
      <c r="H171" s="30">
        <f t="shared" ref="H171:J171" si="66">H172+H173</f>
        <v>26255</v>
      </c>
      <c r="I171" s="29">
        <f t="shared" si="60"/>
        <v>26.254999999999999</v>
      </c>
      <c r="J171" s="30">
        <f t="shared" si="66"/>
        <v>0</v>
      </c>
      <c r="K171" s="29">
        <f t="shared" si="61"/>
        <v>0</v>
      </c>
    </row>
    <row r="172" spans="1:12" ht="26.4" hidden="1" outlineLevel="3" x14ac:dyDescent="0.3">
      <c r="A172" s="3" t="s">
        <v>203</v>
      </c>
      <c r="B172" s="4" t="s">
        <v>204</v>
      </c>
      <c r="C172" s="26">
        <v>488.11799999999999</v>
      </c>
      <c r="D172" s="27">
        <v>488.12227999999999</v>
      </c>
      <c r="E172" s="29">
        <v>3329.2919999999999</v>
      </c>
      <c r="F172" s="25">
        <f t="shared" si="44"/>
        <v>2841.174</v>
      </c>
      <c r="G172" s="25">
        <f t="shared" si="45"/>
        <v>2841.1697199999999</v>
      </c>
      <c r="H172" s="30">
        <v>0</v>
      </c>
      <c r="I172" s="29">
        <f t="shared" si="60"/>
        <v>0</v>
      </c>
      <c r="J172" s="30">
        <v>0</v>
      </c>
      <c r="K172" s="29">
        <f t="shared" si="61"/>
        <v>0</v>
      </c>
    </row>
    <row r="173" spans="1:12" ht="39.6" hidden="1" outlineLevel="3" x14ac:dyDescent="0.3">
      <c r="A173" s="3" t="s">
        <v>205</v>
      </c>
      <c r="B173" s="4" t="s">
        <v>206</v>
      </c>
      <c r="C173" s="26">
        <v>4.931</v>
      </c>
      <c r="D173" s="27">
        <v>4.9305300000000001</v>
      </c>
      <c r="E173" s="29">
        <v>33.630000000000003</v>
      </c>
      <c r="F173" s="25">
        <f t="shared" si="44"/>
        <v>28.699000000000002</v>
      </c>
      <c r="G173" s="25">
        <f t="shared" si="45"/>
        <v>28.699470000000002</v>
      </c>
      <c r="H173" s="30">
        <v>26255</v>
      </c>
      <c r="I173" s="29">
        <f t="shared" si="60"/>
        <v>26.254999999999999</v>
      </c>
      <c r="J173" s="30">
        <v>0</v>
      </c>
      <c r="K173" s="29">
        <f t="shared" si="61"/>
        <v>0</v>
      </c>
    </row>
    <row r="174" spans="1:12" ht="39.6" hidden="1" outlineLevel="1" x14ac:dyDescent="0.3">
      <c r="A174" s="3" t="s">
        <v>207</v>
      </c>
      <c r="B174" s="4" t="s">
        <v>208</v>
      </c>
      <c r="C174" s="26">
        <v>106.137</v>
      </c>
      <c r="D174" s="27">
        <v>109</v>
      </c>
      <c r="E174" s="29">
        <v>0</v>
      </c>
      <c r="F174" s="25">
        <f t="shared" si="44"/>
        <v>-106.137</v>
      </c>
      <c r="G174" s="25">
        <f t="shared" si="45"/>
        <v>-109</v>
      </c>
      <c r="H174" s="30">
        <f t="shared" ref="H174:J175" si="67">H175</f>
        <v>0</v>
      </c>
      <c r="I174" s="29">
        <f t="shared" si="60"/>
        <v>0</v>
      </c>
      <c r="J174" s="30">
        <f t="shared" si="67"/>
        <v>0</v>
      </c>
      <c r="K174" s="29">
        <f t="shared" si="61"/>
        <v>0</v>
      </c>
    </row>
    <row r="175" spans="1:12" ht="26.4" hidden="1" outlineLevel="2" x14ac:dyDescent="0.3">
      <c r="A175" s="3" t="s">
        <v>209</v>
      </c>
      <c r="B175" s="4" t="s">
        <v>210</v>
      </c>
      <c r="C175" s="26">
        <v>106.137</v>
      </c>
      <c r="D175" s="27">
        <v>109</v>
      </c>
      <c r="E175" s="29">
        <v>0</v>
      </c>
      <c r="F175" s="25">
        <f t="shared" si="44"/>
        <v>-106.137</v>
      </c>
      <c r="G175" s="25">
        <f t="shared" si="45"/>
        <v>-109</v>
      </c>
      <c r="H175" s="30">
        <f t="shared" si="67"/>
        <v>0</v>
      </c>
      <c r="I175" s="29">
        <f t="shared" si="60"/>
        <v>0</v>
      </c>
      <c r="J175" s="30">
        <f t="shared" si="67"/>
        <v>0</v>
      </c>
      <c r="K175" s="29">
        <f t="shared" si="61"/>
        <v>0</v>
      </c>
    </row>
    <row r="176" spans="1:12" ht="39.6" hidden="1" outlineLevel="3" x14ac:dyDescent="0.3">
      <c r="A176" s="3" t="s">
        <v>211</v>
      </c>
      <c r="B176" s="4" t="s">
        <v>212</v>
      </c>
      <c r="C176" s="26">
        <v>106.137</v>
      </c>
      <c r="D176" s="27">
        <v>109</v>
      </c>
      <c r="E176" s="29">
        <v>0</v>
      </c>
      <c r="F176" s="25">
        <f t="shared" si="44"/>
        <v>-106.137</v>
      </c>
      <c r="G176" s="25">
        <f t="shared" si="45"/>
        <v>-109</v>
      </c>
      <c r="H176" s="30">
        <v>0</v>
      </c>
      <c r="I176" s="29">
        <f t="shared" si="60"/>
        <v>0</v>
      </c>
      <c r="J176" s="30">
        <v>0</v>
      </c>
      <c r="K176" s="29">
        <f t="shared" si="61"/>
        <v>0</v>
      </c>
    </row>
    <row r="177" spans="1:12" ht="56.25" customHeight="1" collapsed="1" x14ac:dyDescent="0.3">
      <c r="A177" s="5" t="s">
        <v>505</v>
      </c>
      <c r="B177" s="4" t="s">
        <v>213</v>
      </c>
      <c r="C177" s="32">
        <f t="shared" ref="C177" si="68">C178+C180</f>
        <v>39638.021000000001</v>
      </c>
      <c r="D177" s="24">
        <v>42593.82</v>
      </c>
      <c r="E177" s="25">
        <f>E178+E180</f>
        <v>43627.58</v>
      </c>
      <c r="F177" s="25">
        <f t="shared" si="44"/>
        <v>3989.5590000000011</v>
      </c>
      <c r="G177" s="25">
        <f t="shared" si="45"/>
        <v>1033.760000000002</v>
      </c>
      <c r="H177" s="31">
        <f t="shared" ref="H177:J177" si="69">H178+H180</f>
        <v>42897820</v>
      </c>
      <c r="I177" s="25">
        <v>43627.58</v>
      </c>
      <c r="J177" s="31">
        <f t="shared" si="69"/>
        <v>42762520</v>
      </c>
      <c r="K177" s="25">
        <v>43452.415999999997</v>
      </c>
    </row>
    <row r="178" spans="1:12" ht="1.5" hidden="1" customHeight="1" outlineLevel="2" x14ac:dyDescent="0.3">
      <c r="A178" s="3" t="s">
        <v>396</v>
      </c>
      <c r="B178" s="4" t="s">
        <v>214</v>
      </c>
      <c r="C178" s="26">
        <v>10275.045</v>
      </c>
      <c r="D178" s="27">
        <v>11388.19</v>
      </c>
      <c r="E178" s="29">
        <v>12273.3</v>
      </c>
      <c r="F178" s="25">
        <f t="shared" si="44"/>
        <v>1998.2549999999992</v>
      </c>
      <c r="G178" s="25">
        <f t="shared" si="45"/>
        <v>885.10999999999876</v>
      </c>
      <c r="H178" s="30">
        <f t="shared" ref="H178:J178" si="70">H179</f>
        <v>12010490</v>
      </c>
      <c r="I178" s="29">
        <f t="shared" si="60"/>
        <v>12010.49</v>
      </c>
      <c r="J178" s="30">
        <f t="shared" si="70"/>
        <v>12010490</v>
      </c>
      <c r="K178" s="29">
        <f t="shared" si="61"/>
        <v>12010.49</v>
      </c>
    </row>
    <row r="179" spans="1:12" ht="28.5" hidden="1" customHeight="1" outlineLevel="3" x14ac:dyDescent="0.3">
      <c r="A179" s="3" t="s">
        <v>64</v>
      </c>
      <c r="B179" s="4" t="s">
        <v>215</v>
      </c>
      <c r="C179" s="26">
        <v>10275.045</v>
      </c>
      <c r="D179" s="27">
        <v>11388.19</v>
      </c>
      <c r="E179" s="29">
        <v>12273.3</v>
      </c>
      <c r="F179" s="25">
        <f t="shared" si="44"/>
        <v>1998.2549999999992</v>
      </c>
      <c r="G179" s="25">
        <f t="shared" si="45"/>
        <v>885.10999999999876</v>
      </c>
      <c r="H179" s="30">
        <v>12010490</v>
      </c>
      <c r="I179" s="29">
        <f t="shared" si="60"/>
        <v>12010.49</v>
      </c>
      <c r="J179" s="30">
        <v>12010490</v>
      </c>
      <c r="K179" s="29">
        <f t="shared" si="61"/>
        <v>12010.49</v>
      </c>
      <c r="L179" s="8"/>
    </row>
    <row r="180" spans="1:12" ht="26.4" hidden="1" outlineLevel="2" x14ac:dyDescent="0.3">
      <c r="A180" s="3" t="s">
        <v>397</v>
      </c>
      <c r="B180" s="4" t="s">
        <v>216</v>
      </c>
      <c r="C180" s="26">
        <v>29362.975999999999</v>
      </c>
      <c r="D180" s="27">
        <v>29362.975999999999</v>
      </c>
      <c r="E180" s="29">
        <v>31354.28</v>
      </c>
      <c r="F180" s="25">
        <f t="shared" si="44"/>
        <v>1991.3040000000001</v>
      </c>
      <c r="G180" s="25">
        <f t="shared" si="45"/>
        <v>1991.3040000000001</v>
      </c>
      <c r="H180" s="30">
        <f t="shared" ref="H180:J180" si="71">H181+H182</f>
        <v>30887330</v>
      </c>
      <c r="I180" s="29">
        <f t="shared" si="60"/>
        <v>30887.33</v>
      </c>
      <c r="J180" s="30">
        <f t="shared" si="71"/>
        <v>30752030</v>
      </c>
      <c r="K180" s="29">
        <f t="shared" si="61"/>
        <v>30752.03</v>
      </c>
    </row>
    <row r="181" spans="1:12" ht="39.6" hidden="1" outlineLevel="3" x14ac:dyDescent="0.3">
      <c r="A181" s="3" t="s">
        <v>217</v>
      </c>
      <c r="B181" s="4" t="s">
        <v>218</v>
      </c>
      <c r="C181" s="26">
        <v>5457.38</v>
      </c>
      <c r="D181" s="27">
        <v>5457.38</v>
      </c>
      <c r="E181" s="29">
        <v>7925.1639999999998</v>
      </c>
      <c r="F181" s="25">
        <f t="shared" si="44"/>
        <v>2467.7839999999997</v>
      </c>
      <c r="G181" s="25">
        <f t="shared" si="45"/>
        <v>2467.7839999999997</v>
      </c>
      <c r="H181" s="30">
        <v>7135300</v>
      </c>
      <c r="I181" s="29">
        <f t="shared" si="60"/>
        <v>7135.3</v>
      </c>
      <c r="J181" s="30">
        <v>7000000</v>
      </c>
      <c r="K181" s="29">
        <f t="shared" si="61"/>
        <v>7000</v>
      </c>
    </row>
    <row r="182" spans="1:12" ht="66" hidden="1" outlineLevel="3" x14ac:dyDescent="0.3">
      <c r="A182" s="3" t="s">
        <v>219</v>
      </c>
      <c r="B182" s="4" t="s">
        <v>220</v>
      </c>
      <c r="C182" s="26">
        <v>23905.596000000001</v>
      </c>
      <c r="D182" s="27">
        <v>23905.596000000001</v>
      </c>
      <c r="E182" s="29">
        <v>23429.116000000002</v>
      </c>
      <c r="F182" s="25">
        <f t="shared" si="44"/>
        <v>-476.47999999999956</v>
      </c>
      <c r="G182" s="25">
        <f t="shared" si="45"/>
        <v>-476.47999999999956</v>
      </c>
      <c r="H182" s="30">
        <v>23752030</v>
      </c>
      <c r="I182" s="29">
        <f t="shared" si="60"/>
        <v>23752.03</v>
      </c>
      <c r="J182" s="30">
        <v>23752030</v>
      </c>
      <c r="K182" s="29">
        <f t="shared" si="61"/>
        <v>23752.03</v>
      </c>
    </row>
    <row r="183" spans="1:12" ht="38.4" customHeight="1" collapsed="1" x14ac:dyDescent="0.3">
      <c r="A183" s="6" t="s">
        <v>506</v>
      </c>
      <c r="B183" s="47" t="s">
        <v>221</v>
      </c>
      <c r="C183" s="32">
        <f t="shared" ref="C183" si="72">C184</f>
        <v>550</v>
      </c>
      <c r="D183" s="32">
        <v>150</v>
      </c>
      <c r="E183" s="25">
        <f>E184</f>
        <v>370</v>
      </c>
      <c r="F183" s="25">
        <f t="shared" si="44"/>
        <v>-180</v>
      </c>
      <c r="G183" s="25">
        <f t="shared" si="45"/>
        <v>220</v>
      </c>
      <c r="H183" s="31">
        <f t="shared" ref="H183:J183" si="73">H184</f>
        <v>50000</v>
      </c>
      <c r="I183" s="25">
        <v>220</v>
      </c>
      <c r="J183" s="31">
        <f t="shared" si="73"/>
        <v>50000</v>
      </c>
      <c r="K183" s="25">
        <v>220</v>
      </c>
    </row>
    <row r="184" spans="1:12" ht="2.25" hidden="1" customHeight="1" outlineLevel="2" x14ac:dyDescent="0.3">
      <c r="A184" s="3" t="s">
        <v>398</v>
      </c>
      <c r="B184" s="4" t="s">
        <v>222</v>
      </c>
      <c r="C184" s="26">
        <v>550</v>
      </c>
      <c r="D184" s="27">
        <v>550</v>
      </c>
      <c r="E184" s="29">
        <v>370</v>
      </c>
      <c r="F184" s="25">
        <f t="shared" si="44"/>
        <v>-180</v>
      </c>
      <c r="G184" s="25">
        <f t="shared" si="45"/>
        <v>-180</v>
      </c>
      <c r="H184" s="30">
        <f t="shared" ref="H184:J184" si="74">H185+H186</f>
        <v>50000</v>
      </c>
      <c r="I184" s="29">
        <f t="shared" si="60"/>
        <v>50</v>
      </c>
      <c r="J184" s="30">
        <f t="shared" si="74"/>
        <v>50000</v>
      </c>
      <c r="K184" s="29">
        <f t="shared" si="61"/>
        <v>50</v>
      </c>
    </row>
    <row r="185" spans="1:12" ht="66" hidden="1" outlineLevel="3" x14ac:dyDescent="0.3">
      <c r="A185" s="3" t="s">
        <v>223</v>
      </c>
      <c r="B185" s="4" t="s">
        <v>224</v>
      </c>
      <c r="C185" s="26">
        <v>50</v>
      </c>
      <c r="D185" s="27">
        <v>50</v>
      </c>
      <c r="E185" s="29">
        <v>120</v>
      </c>
      <c r="F185" s="25">
        <f t="shared" si="44"/>
        <v>70</v>
      </c>
      <c r="G185" s="25">
        <f t="shared" si="45"/>
        <v>70</v>
      </c>
      <c r="H185" s="30">
        <v>50000</v>
      </c>
      <c r="I185" s="29">
        <f t="shared" si="60"/>
        <v>50</v>
      </c>
      <c r="J185" s="30">
        <v>50000</v>
      </c>
      <c r="K185" s="29">
        <f t="shared" si="61"/>
        <v>50</v>
      </c>
      <c r="L185" s="9"/>
    </row>
    <row r="186" spans="1:12" ht="26.4" hidden="1" outlineLevel="3" x14ac:dyDescent="0.3">
      <c r="A186" s="3" t="s">
        <v>225</v>
      </c>
      <c r="B186" s="4" t="s">
        <v>226</v>
      </c>
      <c r="C186" s="26">
        <v>500</v>
      </c>
      <c r="D186" s="27">
        <v>500</v>
      </c>
      <c r="E186" s="29">
        <v>250</v>
      </c>
      <c r="F186" s="25">
        <f t="shared" si="44"/>
        <v>-250</v>
      </c>
      <c r="G186" s="25">
        <f t="shared" si="45"/>
        <v>-250</v>
      </c>
      <c r="H186" s="30">
        <v>0</v>
      </c>
      <c r="I186" s="29">
        <f t="shared" si="60"/>
        <v>0</v>
      </c>
      <c r="J186" s="30">
        <v>0</v>
      </c>
      <c r="K186" s="29">
        <f t="shared" si="61"/>
        <v>0</v>
      </c>
    </row>
    <row r="187" spans="1:12" ht="26.4" hidden="1" outlineLevel="3" x14ac:dyDescent="0.3">
      <c r="A187" s="16" t="s">
        <v>444</v>
      </c>
      <c r="B187" s="17" t="s">
        <v>445</v>
      </c>
      <c r="C187" s="26">
        <v>0</v>
      </c>
      <c r="D187" s="27">
        <v>0</v>
      </c>
      <c r="E187" s="27">
        <v>0</v>
      </c>
      <c r="F187" s="25">
        <f t="shared" si="44"/>
        <v>0</v>
      </c>
      <c r="G187" s="25">
        <f t="shared" si="45"/>
        <v>0</v>
      </c>
      <c r="H187" s="27">
        <v>0</v>
      </c>
      <c r="I187" s="27">
        <v>0</v>
      </c>
      <c r="J187" s="27">
        <v>0</v>
      </c>
      <c r="K187" s="27">
        <v>0</v>
      </c>
    </row>
    <row r="188" spans="1:12" ht="40.950000000000003" customHeight="1" collapsed="1" x14ac:dyDescent="0.3">
      <c r="A188" s="5" t="s">
        <v>507</v>
      </c>
      <c r="B188" s="4" t="s">
        <v>227</v>
      </c>
      <c r="C188" s="32">
        <f>C189</f>
        <v>4.4000000000000004</v>
      </c>
      <c r="D188" s="24">
        <v>5</v>
      </c>
      <c r="E188" s="25">
        <f>E189</f>
        <v>5</v>
      </c>
      <c r="F188" s="25">
        <f t="shared" si="44"/>
        <v>0.59999999999999964</v>
      </c>
      <c r="G188" s="25">
        <f t="shared" si="45"/>
        <v>0</v>
      </c>
      <c r="H188" s="31">
        <f t="shared" ref="H188:J188" si="75">H189</f>
        <v>5000</v>
      </c>
      <c r="I188" s="25">
        <v>5</v>
      </c>
      <c r="J188" s="31">
        <f t="shared" si="75"/>
        <v>5000</v>
      </c>
      <c r="K188" s="25">
        <v>5</v>
      </c>
    </row>
    <row r="189" spans="1:12" ht="0.75" hidden="1" customHeight="1" outlineLevel="2" x14ac:dyDescent="0.3">
      <c r="A189" s="3" t="s">
        <v>399</v>
      </c>
      <c r="B189" s="4" t="s">
        <v>228</v>
      </c>
      <c r="C189" s="26">
        <v>4.4000000000000004</v>
      </c>
      <c r="D189" s="27">
        <v>5</v>
      </c>
      <c r="E189" s="29">
        <v>5</v>
      </c>
      <c r="F189" s="25">
        <f t="shared" si="44"/>
        <v>0.59999999999999964</v>
      </c>
      <c r="G189" s="25">
        <f t="shared" si="45"/>
        <v>0</v>
      </c>
      <c r="H189" s="30">
        <f t="shared" ref="H189:J189" si="76">H190</f>
        <v>5000</v>
      </c>
      <c r="I189" s="29">
        <f t="shared" si="60"/>
        <v>5</v>
      </c>
      <c r="J189" s="30">
        <f t="shared" si="76"/>
        <v>5000</v>
      </c>
      <c r="K189" s="29">
        <f t="shared" si="61"/>
        <v>5</v>
      </c>
    </row>
    <row r="190" spans="1:12" ht="26.4" hidden="1" outlineLevel="3" x14ac:dyDescent="0.3">
      <c r="A190" s="3" t="s">
        <v>229</v>
      </c>
      <c r="B190" s="4" t="s">
        <v>230</v>
      </c>
      <c r="C190" s="26">
        <v>4.4000000000000004</v>
      </c>
      <c r="D190" s="27">
        <v>5</v>
      </c>
      <c r="E190" s="29">
        <v>5</v>
      </c>
      <c r="F190" s="25">
        <f t="shared" si="44"/>
        <v>0.59999999999999964</v>
      </c>
      <c r="G190" s="25">
        <f t="shared" si="45"/>
        <v>0</v>
      </c>
      <c r="H190" s="30">
        <v>5000</v>
      </c>
      <c r="I190" s="29">
        <f t="shared" si="60"/>
        <v>5</v>
      </c>
      <c r="J190" s="30">
        <v>5000</v>
      </c>
      <c r="K190" s="29">
        <f t="shared" si="61"/>
        <v>5</v>
      </c>
    </row>
    <row r="191" spans="1:12" ht="39.6" collapsed="1" x14ac:dyDescent="0.3">
      <c r="A191" s="5" t="s">
        <v>508</v>
      </c>
      <c r="B191" s="4" t="s">
        <v>231</v>
      </c>
      <c r="C191" s="31">
        <f t="shared" ref="C191" si="77">C192</f>
        <v>590</v>
      </c>
      <c r="D191" s="24">
        <v>1395.5</v>
      </c>
      <c r="E191" s="25">
        <f>E192</f>
        <v>194</v>
      </c>
      <c r="F191" s="25">
        <f t="shared" si="44"/>
        <v>-396</v>
      </c>
      <c r="G191" s="25">
        <f t="shared" si="45"/>
        <v>-1201.5</v>
      </c>
      <c r="H191" s="31">
        <f t="shared" ref="H191:J191" si="78">H192</f>
        <v>195500</v>
      </c>
      <c r="I191" s="25">
        <v>194</v>
      </c>
      <c r="J191" s="31">
        <f t="shared" si="78"/>
        <v>195500</v>
      </c>
      <c r="K191" s="25">
        <v>194</v>
      </c>
    </row>
    <row r="192" spans="1:12" ht="26.4" hidden="1" outlineLevel="2" x14ac:dyDescent="0.3">
      <c r="A192" s="3" t="s">
        <v>400</v>
      </c>
      <c r="B192" s="4" t="s">
        <v>232</v>
      </c>
      <c r="C192" s="26">
        <v>590</v>
      </c>
      <c r="D192" s="27">
        <v>590</v>
      </c>
      <c r="E192" s="29">
        <v>194</v>
      </c>
      <c r="F192" s="25">
        <f t="shared" si="44"/>
        <v>-396</v>
      </c>
      <c r="G192" s="25">
        <f t="shared" si="45"/>
        <v>-396</v>
      </c>
      <c r="H192" s="30">
        <f t="shared" ref="H192:J192" si="79">H193</f>
        <v>195500</v>
      </c>
      <c r="I192" s="29">
        <f t="shared" si="60"/>
        <v>195.5</v>
      </c>
      <c r="J192" s="30">
        <f t="shared" si="79"/>
        <v>195500</v>
      </c>
      <c r="K192" s="29">
        <f t="shared" si="61"/>
        <v>195.5</v>
      </c>
    </row>
    <row r="193" spans="1:12" ht="26.4" hidden="1" outlineLevel="3" x14ac:dyDescent="0.3">
      <c r="A193" s="3" t="s">
        <v>233</v>
      </c>
      <c r="B193" s="4" t="s">
        <v>234</v>
      </c>
      <c r="C193" s="26">
        <v>590</v>
      </c>
      <c r="D193" s="27">
        <v>590</v>
      </c>
      <c r="E193" s="29">
        <v>194</v>
      </c>
      <c r="F193" s="25">
        <f t="shared" si="44"/>
        <v>-396</v>
      </c>
      <c r="G193" s="25">
        <f t="shared" si="45"/>
        <v>-396</v>
      </c>
      <c r="H193" s="30">
        <v>195500</v>
      </c>
      <c r="I193" s="29">
        <f t="shared" si="60"/>
        <v>195.5</v>
      </c>
      <c r="J193" s="30">
        <v>195500</v>
      </c>
      <c r="K193" s="29">
        <f t="shared" si="61"/>
        <v>195.5</v>
      </c>
      <c r="L193" s="9"/>
    </row>
    <row r="194" spans="1:12" ht="39.75" customHeight="1" collapsed="1" x14ac:dyDescent="0.3">
      <c r="A194" s="5" t="s">
        <v>509</v>
      </c>
      <c r="B194" s="4" t="s">
        <v>235</v>
      </c>
      <c r="C194" s="31">
        <f t="shared" ref="C194" si="80">C195</f>
        <v>1200</v>
      </c>
      <c r="D194" s="24">
        <v>1350</v>
      </c>
      <c r="E194" s="25">
        <f>E195</f>
        <v>1350</v>
      </c>
      <c r="F194" s="25">
        <f t="shared" si="44"/>
        <v>150</v>
      </c>
      <c r="G194" s="25">
        <f t="shared" si="45"/>
        <v>0</v>
      </c>
      <c r="H194" s="31">
        <f t="shared" ref="H194:J194" si="81">H195</f>
        <v>1200000</v>
      </c>
      <c r="I194" s="25">
        <v>1350</v>
      </c>
      <c r="J194" s="31">
        <f t="shared" si="81"/>
        <v>1200000</v>
      </c>
      <c r="K194" s="25">
        <v>1350</v>
      </c>
    </row>
    <row r="195" spans="1:12" ht="0.75" hidden="1" customHeight="1" outlineLevel="2" x14ac:dyDescent="0.3">
      <c r="A195" s="3" t="s">
        <v>401</v>
      </c>
      <c r="B195" s="4" t="s">
        <v>236</v>
      </c>
      <c r="C195" s="26">
        <v>1200</v>
      </c>
      <c r="D195" s="27">
        <v>1200</v>
      </c>
      <c r="E195" s="29">
        <v>1350</v>
      </c>
      <c r="F195" s="25">
        <f t="shared" si="44"/>
        <v>150</v>
      </c>
      <c r="G195" s="25">
        <f t="shared" si="45"/>
        <v>150</v>
      </c>
      <c r="H195" s="30">
        <f t="shared" ref="H195:J195" si="82">H196</f>
        <v>1200000</v>
      </c>
      <c r="I195" s="29">
        <f t="shared" si="60"/>
        <v>1200</v>
      </c>
      <c r="J195" s="30">
        <f t="shared" si="82"/>
        <v>1200000</v>
      </c>
      <c r="K195" s="29">
        <f t="shared" si="61"/>
        <v>1200</v>
      </c>
    </row>
    <row r="196" spans="1:12" ht="39.6" hidden="1" outlineLevel="3" x14ac:dyDescent="0.3">
      <c r="A196" s="3" t="s">
        <v>237</v>
      </c>
      <c r="B196" s="4" t="s">
        <v>238</v>
      </c>
      <c r="C196" s="26">
        <v>1200</v>
      </c>
      <c r="D196" s="27">
        <v>1200</v>
      </c>
      <c r="E196" s="29">
        <v>1350</v>
      </c>
      <c r="F196" s="25">
        <f t="shared" si="44"/>
        <v>150</v>
      </c>
      <c r="G196" s="25">
        <f t="shared" si="45"/>
        <v>150</v>
      </c>
      <c r="H196" s="30">
        <v>1200000</v>
      </c>
      <c r="I196" s="29">
        <f t="shared" si="60"/>
        <v>1200</v>
      </c>
      <c r="J196" s="30">
        <v>1200000</v>
      </c>
      <c r="K196" s="29">
        <f t="shared" si="61"/>
        <v>1200</v>
      </c>
    </row>
    <row r="197" spans="1:12" ht="42" customHeight="1" collapsed="1" x14ac:dyDescent="0.3">
      <c r="A197" s="5" t="s">
        <v>510</v>
      </c>
      <c r="B197" s="4" t="s">
        <v>239</v>
      </c>
      <c r="C197" s="31">
        <f t="shared" ref="C197" si="83">C198</f>
        <v>54</v>
      </c>
      <c r="D197" s="24">
        <v>54</v>
      </c>
      <c r="E197" s="25">
        <f>E198</f>
        <v>54</v>
      </c>
      <c r="F197" s="25">
        <f t="shared" ref="F197:F260" si="84">E197-C197</f>
        <v>0</v>
      </c>
      <c r="G197" s="25">
        <f t="shared" ref="G197:G260" si="85">E197-D197</f>
        <v>0</v>
      </c>
      <c r="H197" s="31">
        <f t="shared" ref="H197:J197" si="86">H198</f>
        <v>54000</v>
      </c>
      <c r="I197" s="25">
        <v>54</v>
      </c>
      <c r="J197" s="31">
        <f t="shared" si="86"/>
        <v>54000</v>
      </c>
      <c r="K197" s="25">
        <v>54</v>
      </c>
    </row>
    <row r="198" spans="1:12" ht="39.6" hidden="1" outlineLevel="2" x14ac:dyDescent="0.3">
      <c r="A198" s="3" t="s">
        <v>402</v>
      </c>
      <c r="B198" s="4" t="s">
        <v>240</v>
      </c>
      <c r="C198" s="26">
        <v>54</v>
      </c>
      <c r="D198" s="27">
        <v>54</v>
      </c>
      <c r="E198" s="29">
        <v>54</v>
      </c>
      <c r="F198" s="25">
        <f t="shared" si="84"/>
        <v>0</v>
      </c>
      <c r="G198" s="25">
        <f t="shared" si="85"/>
        <v>0</v>
      </c>
      <c r="H198" s="30">
        <f t="shared" ref="H198:J198" si="87">H199</f>
        <v>54000</v>
      </c>
      <c r="I198" s="29">
        <f t="shared" si="60"/>
        <v>54</v>
      </c>
      <c r="J198" s="30">
        <f t="shared" si="87"/>
        <v>54000</v>
      </c>
      <c r="K198" s="29">
        <f t="shared" si="61"/>
        <v>54</v>
      </c>
    </row>
    <row r="199" spans="1:12" ht="1.5" hidden="1" customHeight="1" outlineLevel="3" x14ac:dyDescent="0.3">
      <c r="A199" s="3" t="s">
        <v>241</v>
      </c>
      <c r="B199" s="4" t="s">
        <v>242</v>
      </c>
      <c r="C199" s="26">
        <v>54</v>
      </c>
      <c r="D199" s="27">
        <v>54</v>
      </c>
      <c r="E199" s="29">
        <v>54</v>
      </c>
      <c r="F199" s="25">
        <f t="shared" si="84"/>
        <v>0</v>
      </c>
      <c r="G199" s="25">
        <f t="shared" si="85"/>
        <v>0</v>
      </c>
      <c r="H199" s="30">
        <v>54000</v>
      </c>
      <c r="I199" s="29">
        <f t="shared" si="60"/>
        <v>54</v>
      </c>
      <c r="J199" s="30">
        <v>54000</v>
      </c>
      <c r="K199" s="29">
        <f t="shared" si="61"/>
        <v>54</v>
      </c>
    </row>
    <row r="200" spans="1:12" ht="27" customHeight="1" collapsed="1" x14ac:dyDescent="0.3">
      <c r="A200" s="5" t="s">
        <v>243</v>
      </c>
      <c r="B200" s="4" t="s">
        <v>244</v>
      </c>
      <c r="C200" s="31">
        <f t="shared" ref="C200" si="88">C201</f>
        <v>50</v>
      </c>
      <c r="D200" s="24">
        <v>650</v>
      </c>
      <c r="E200" s="25">
        <f>E201</f>
        <v>50</v>
      </c>
      <c r="F200" s="25">
        <f t="shared" si="84"/>
        <v>0</v>
      </c>
      <c r="G200" s="25">
        <f t="shared" si="85"/>
        <v>-600</v>
      </c>
      <c r="H200" s="31">
        <f t="shared" ref="H200:J201" si="89">H201</f>
        <v>50000</v>
      </c>
      <c r="I200" s="25">
        <v>50</v>
      </c>
      <c r="J200" s="31">
        <f t="shared" si="89"/>
        <v>50000</v>
      </c>
      <c r="K200" s="25">
        <v>50</v>
      </c>
    </row>
    <row r="201" spans="1:12" ht="2.25" hidden="1" customHeight="1" outlineLevel="2" x14ac:dyDescent="0.3">
      <c r="A201" s="3" t="s">
        <v>403</v>
      </c>
      <c r="B201" s="4" t="s">
        <v>245</v>
      </c>
      <c r="C201" s="26">
        <v>50</v>
      </c>
      <c r="D201" s="27">
        <v>50</v>
      </c>
      <c r="E201" s="29">
        <v>50</v>
      </c>
      <c r="F201" s="25">
        <f t="shared" si="84"/>
        <v>0</v>
      </c>
      <c r="G201" s="25">
        <f t="shared" si="85"/>
        <v>0</v>
      </c>
      <c r="H201" s="30">
        <f t="shared" si="89"/>
        <v>50000</v>
      </c>
      <c r="I201" s="29">
        <f t="shared" si="60"/>
        <v>50</v>
      </c>
      <c r="J201" s="30">
        <f t="shared" si="89"/>
        <v>50000</v>
      </c>
      <c r="K201" s="29">
        <f t="shared" si="61"/>
        <v>50</v>
      </c>
    </row>
    <row r="202" spans="1:12" hidden="1" outlineLevel="3" x14ac:dyDescent="0.3">
      <c r="A202" s="3" t="s">
        <v>50</v>
      </c>
      <c r="B202" s="4" t="s">
        <v>246</v>
      </c>
      <c r="C202" s="26">
        <v>50</v>
      </c>
      <c r="D202" s="27">
        <v>50</v>
      </c>
      <c r="E202" s="29">
        <v>50</v>
      </c>
      <c r="F202" s="25">
        <f t="shared" si="84"/>
        <v>0</v>
      </c>
      <c r="G202" s="25">
        <f t="shared" si="85"/>
        <v>0</v>
      </c>
      <c r="H202" s="30">
        <v>50000</v>
      </c>
      <c r="I202" s="29">
        <f t="shared" si="60"/>
        <v>50</v>
      </c>
      <c r="J202" s="30">
        <v>50000</v>
      </c>
      <c r="K202" s="29">
        <f t="shared" si="61"/>
        <v>50</v>
      </c>
    </row>
    <row r="203" spans="1:12" ht="27.6" customHeight="1" collapsed="1" x14ac:dyDescent="0.3">
      <c r="A203" s="5" t="s">
        <v>247</v>
      </c>
      <c r="B203" s="4" t="s">
        <v>248</v>
      </c>
      <c r="C203" s="32">
        <f t="shared" ref="C203" si="90">C204</f>
        <v>1212.75</v>
      </c>
      <c r="D203" s="24">
        <v>2668.05</v>
      </c>
      <c r="E203" s="25">
        <f>E204</f>
        <v>6349.61</v>
      </c>
      <c r="F203" s="25">
        <f t="shared" si="84"/>
        <v>5136.8599999999997</v>
      </c>
      <c r="G203" s="25">
        <f t="shared" si="85"/>
        <v>3681.5599999999995</v>
      </c>
      <c r="H203" s="31">
        <f t="shared" ref="H203:J203" si="91">H204</f>
        <v>2944223.5700000003</v>
      </c>
      <c r="I203" s="25">
        <v>6820.8909999999996</v>
      </c>
      <c r="J203" s="31">
        <f t="shared" si="91"/>
        <v>2944223.5700000003</v>
      </c>
      <c r="K203" s="25">
        <v>6566.7089999999998</v>
      </c>
    </row>
    <row r="204" spans="1:12" ht="30" hidden="1" customHeight="1" outlineLevel="2" x14ac:dyDescent="0.3">
      <c r="A204" s="3" t="s">
        <v>404</v>
      </c>
      <c r="B204" s="4" t="s">
        <v>249</v>
      </c>
      <c r="C204" s="26">
        <v>1212.75</v>
      </c>
      <c r="D204" s="27">
        <v>1212.75</v>
      </c>
      <c r="E204" s="29">
        <v>6349.61</v>
      </c>
      <c r="F204" s="25">
        <f t="shared" si="84"/>
        <v>5136.8599999999997</v>
      </c>
      <c r="G204" s="25">
        <f t="shared" si="85"/>
        <v>5136.8599999999997</v>
      </c>
      <c r="H204" s="30">
        <f t="shared" ref="H204:J204" si="92">H205</f>
        <v>2944223.5700000003</v>
      </c>
      <c r="I204" s="29">
        <f t="shared" si="60"/>
        <v>2944.2235700000001</v>
      </c>
      <c r="J204" s="30">
        <f t="shared" si="92"/>
        <v>2944223.5700000003</v>
      </c>
      <c r="K204" s="29">
        <f t="shared" si="61"/>
        <v>2944.2235700000001</v>
      </c>
    </row>
    <row r="205" spans="1:12" ht="39.6" hidden="1" outlineLevel="3" x14ac:dyDescent="0.3">
      <c r="A205" s="3" t="s">
        <v>408</v>
      </c>
      <c r="B205" s="4" t="s">
        <v>250</v>
      </c>
      <c r="C205" s="26">
        <v>1212.75</v>
      </c>
      <c r="D205" s="27">
        <v>1212.75</v>
      </c>
      <c r="E205" s="29">
        <v>6349.61</v>
      </c>
      <c r="F205" s="25">
        <f t="shared" si="84"/>
        <v>5136.8599999999997</v>
      </c>
      <c r="G205" s="25">
        <f t="shared" si="85"/>
        <v>5136.8599999999997</v>
      </c>
      <c r="H205" s="30">
        <f>1444223.57+1500000</f>
        <v>2944223.5700000003</v>
      </c>
      <c r="I205" s="29">
        <f t="shared" si="60"/>
        <v>2944.2235700000001</v>
      </c>
      <c r="J205" s="30">
        <f>1444223.57+1500000</f>
        <v>2944223.5700000003</v>
      </c>
      <c r="K205" s="29">
        <f t="shared" si="61"/>
        <v>2944.2235700000001</v>
      </c>
    </row>
    <row r="206" spans="1:12" ht="53.25" customHeight="1" collapsed="1" x14ac:dyDescent="0.3">
      <c r="A206" s="5" t="s">
        <v>484</v>
      </c>
      <c r="B206" s="4" t="s">
        <v>251</v>
      </c>
      <c r="C206" s="31">
        <f t="shared" ref="C206" si="93">C207</f>
        <v>0</v>
      </c>
      <c r="D206" s="24">
        <v>472.28899999999999</v>
      </c>
      <c r="E206" s="25">
        <f>E207</f>
        <v>100</v>
      </c>
      <c r="F206" s="25">
        <f t="shared" si="84"/>
        <v>100</v>
      </c>
      <c r="G206" s="25">
        <f t="shared" si="85"/>
        <v>-372.28899999999999</v>
      </c>
      <c r="H206" s="31">
        <f t="shared" ref="H206:J206" si="94">H207</f>
        <v>100000</v>
      </c>
      <c r="I206" s="25">
        <v>100</v>
      </c>
      <c r="J206" s="31">
        <f t="shared" si="94"/>
        <v>100000</v>
      </c>
      <c r="K206" s="25">
        <v>100</v>
      </c>
    </row>
    <row r="207" spans="1:12" ht="41.25" hidden="1" customHeight="1" outlineLevel="2" x14ac:dyDescent="0.3">
      <c r="A207" s="3" t="s">
        <v>405</v>
      </c>
      <c r="B207" s="4" t="s">
        <v>252</v>
      </c>
      <c r="C207" s="26">
        <v>0</v>
      </c>
      <c r="D207" s="27">
        <v>100</v>
      </c>
      <c r="E207" s="29">
        <v>100</v>
      </c>
      <c r="F207" s="25">
        <f t="shared" si="84"/>
        <v>100</v>
      </c>
      <c r="G207" s="25">
        <f t="shared" si="85"/>
        <v>0</v>
      </c>
      <c r="H207" s="30">
        <f t="shared" ref="H207:J207" si="95">H208</f>
        <v>100000</v>
      </c>
      <c r="I207" s="29">
        <f t="shared" si="60"/>
        <v>100</v>
      </c>
      <c r="J207" s="30">
        <f t="shared" si="95"/>
        <v>100000</v>
      </c>
      <c r="K207" s="29">
        <f t="shared" si="61"/>
        <v>100</v>
      </c>
    </row>
    <row r="208" spans="1:12" ht="39.6" hidden="1" outlineLevel="3" x14ac:dyDescent="0.3">
      <c r="A208" s="3" t="s">
        <v>253</v>
      </c>
      <c r="B208" s="4">
        <v>2200120150</v>
      </c>
      <c r="C208" s="26">
        <v>0</v>
      </c>
      <c r="D208" s="27">
        <v>100</v>
      </c>
      <c r="E208" s="29">
        <v>100</v>
      </c>
      <c r="F208" s="25">
        <f t="shared" si="84"/>
        <v>100</v>
      </c>
      <c r="G208" s="25">
        <f t="shared" si="85"/>
        <v>0</v>
      </c>
      <c r="H208" s="30">
        <v>100000</v>
      </c>
      <c r="I208" s="29">
        <f t="shared" si="60"/>
        <v>100</v>
      </c>
      <c r="J208" s="30">
        <v>100000</v>
      </c>
      <c r="K208" s="29">
        <f t="shared" si="61"/>
        <v>100</v>
      </c>
      <c r="L208" s="9"/>
    </row>
    <row r="209" spans="1:12" ht="41.4" customHeight="1" outlineLevel="3" x14ac:dyDescent="0.3">
      <c r="A209" s="5" t="s">
        <v>480</v>
      </c>
      <c r="B209" s="4">
        <v>2300000000</v>
      </c>
      <c r="C209" s="20">
        <v>0</v>
      </c>
      <c r="D209" s="24">
        <v>311</v>
      </c>
      <c r="E209" s="25">
        <f>E210</f>
        <v>250</v>
      </c>
      <c r="F209" s="25">
        <f t="shared" si="84"/>
        <v>250</v>
      </c>
      <c r="G209" s="25">
        <f t="shared" si="85"/>
        <v>-61</v>
      </c>
      <c r="H209" s="31"/>
      <c r="I209" s="25">
        <v>250</v>
      </c>
      <c r="J209" s="31"/>
      <c r="K209" s="25">
        <v>250</v>
      </c>
      <c r="L209" s="9"/>
    </row>
    <row r="210" spans="1:12" ht="26.4" hidden="1" outlineLevel="3" x14ac:dyDescent="0.3">
      <c r="A210" s="3" t="s">
        <v>481</v>
      </c>
      <c r="B210" s="4">
        <v>2300100000</v>
      </c>
      <c r="C210" s="26">
        <v>0</v>
      </c>
      <c r="D210" s="27">
        <v>311</v>
      </c>
      <c r="E210" s="29">
        <v>250</v>
      </c>
      <c r="F210" s="25">
        <f t="shared" si="84"/>
        <v>250</v>
      </c>
      <c r="G210" s="25">
        <f t="shared" si="85"/>
        <v>-61</v>
      </c>
      <c r="H210" s="30"/>
      <c r="I210" s="29"/>
      <c r="J210" s="30"/>
      <c r="K210" s="29"/>
      <c r="L210" s="9"/>
    </row>
    <row r="211" spans="1:12" ht="0.75" hidden="1" customHeight="1" outlineLevel="3" x14ac:dyDescent="0.3">
      <c r="A211" s="3" t="s">
        <v>482</v>
      </c>
      <c r="B211" s="4">
        <v>2300120130</v>
      </c>
      <c r="C211" s="26">
        <v>0</v>
      </c>
      <c r="D211" s="27">
        <v>311</v>
      </c>
      <c r="E211" s="29">
        <v>250</v>
      </c>
      <c r="F211" s="25">
        <f t="shared" si="84"/>
        <v>250</v>
      </c>
      <c r="G211" s="25">
        <f t="shared" si="85"/>
        <v>-61</v>
      </c>
      <c r="H211" s="30"/>
      <c r="I211" s="29"/>
      <c r="J211" s="30"/>
      <c r="K211" s="29"/>
      <c r="L211" s="9"/>
    </row>
    <row r="212" spans="1:12" ht="30" customHeight="1" collapsed="1" x14ac:dyDescent="0.3">
      <c r="A212" s="5" t="s">
        <v>483</v>
      </c>
      <c r="B212" s="4" t="s">
        <v>254</v>
      </c>
      <c r="C212" s="32">
        <f t="shared" ref="C212" si="96">C213</f>
        <v>4.4000000000000004</v>
      </c>
      <c r="D212" s="24">
        <v>5</v>
      </c>
      <c r="E212" s="25">
        <f>E213</f>
        <v>5</v>
      </c>
      <c r="F212" s="25">
        <f t="shared" si="84"/>
        <v>0.59999999999999964</v>
      </c>
      <c r="G212" s="25">
        <f t="shared" si="85"/>
        <v>0</v>
      </c>
      <c r="H212" s="31">
        <f t="shared" ref="H212:J212" si="97">H213</f>
        <v>5000</v>
      </c>
      <c r="I212" s="25">
        <v>5</v>
      </c>
      <c r="J212" s="31">
        <f t="shared" si="97"/>
        <v>5000</v>
      </c>
      <c r="K212" s="25">
        <v>5</v>
      </c>
    </row>
    <row r="213" spans="1:12" ht="0.75" hidden="1" customHeight="1" outlineLevel="2" x14ac:dyDescent="0.3">
      <c r="A213" s="3" t="s">
        <v>406</v>
      </c>
      <c r="B213" s="4" t="s">
        <v>255</v>
      </c>
      <c r="C213" s="26">
        <v>4.4000000000000004</v>
      </c>
      <c r="D213" s="27">
        <v>5</v>
      </c>
      <c r="E213" s="29">
        <v>5</v>
      </c>
      <c r="F213" s="25">
        <f t="shared" si="84"/>
        <v>0.59999999999999964</v>
      </c>
      <c r="G213" s="25">
        <f t="shared" si="85"/>
        <v>0</v>
      </c>
      <c r="H213" s="30">
        <f t="shared" ref="H213:J213" si="98">H214</f>
        <v>5000</v>
      </c>
      <c r="I213" s="29">
        <f t="shared" si="60"/>
        <v>5</v>
      </c>
      <c r="J213" s="30">
        <f t="shared" si="98"/>
        <v>5000</v>
      </c>
      <c r="K213" s="29">
        <f t="shared" si="61"/>
        <v>5</v>
      </c>
    </row>
    <row r="214" spans="1:12" ht="0.75" hidden="1" customHeight="1" outlineLevel="3" x14ac:dyDescent="0.3">
      <c r="A214" s="3" t="s">
        <v>256</v>
      </c>
      <c r="B214" s="4" t="s">
        <v>257</v>
      </c>
      <c r="C214" s="26">
        <v>4.4000000000000004</v>
      </c>
      <c r="D214" s="27">
        <v>5</v>
      </c>
      <c r="E214" s="29">
        <v>5</v>
      </c>
      <c r="F214" s="25">
        <f t="shared" si="84"/>
        <v>0.59999999999999964</v>
      </c>
      <c r="G214" s="25">
        <f t="shared" si="85"/>
        <v>0</v>
      </c>
      <c r="H214" s="30">
        <v>5000</v>
      </c>
      <c r="I214" s="29">
        <f t="shared" si="60"/>
        <v>5</v>
      </c>
      <c r="J214" s="30">
        <v>5000</v>
      </c>
      <c r="K214" s="29">
        <f t="shared" si="61"/>
        <v>5</v>
      </c>
    </row>
    <row r="215" spans="1:12" ht="54.75" customHeight="1" collapsed="1" x14ac:dyDescent="0.3">
      <c r="A215" s="5" t="s">
        <v>485</v>
      </c>
      <c r="B215" s="4" t="s">
        <v>258</v>
      </c>
      <c r="C215" s="32">
        <f t="shared" ref="C215" si="99">C216</f>
        <v>4.4000000000000004</v>
      </c>
      <c r="D215" s="24">
        <v>5</v>
      </c>
      <c r="E215" s="25">
        <f>E216</f>
        <v>5</v>
      </c>
      <c r="F215" s="25">
        <f t="shared" si="84"/>
        <v>0.59999999999999964</v>
      </c>
      <c r="G215" s="25">
        <f t="shared" si="85"/>
        <v>0</v>
      </c>
      <c r="H215" s="31">
        <f t="shared" ref="H215:J215" si="100">H216</f>
        <v>5000</v>
      </c>
      <c r="I215" s="25">
        <v>5</v>
      </c>
      <c r="J215" s="31">
        <f t="shared" si="100"/>
        <v>5000</v>
      </c>
      <c r="K215" s="25">
        <v>5</v>
      </c>
    </row>
    <row r="216" spans="1:12" ht="39.6" hidden="1" outlineLevel="2" x14ac:dyDescent="0.3">
      <c r="A216" s="3" t="s">
        <v>407</v>
      </c>
      <c r="B216" s="4" t="s">
        <v>259</v>
      </c>
      <c r="C216" s="26">
        <v>4.4000000000000004</v>
      </c>
      <c r="D216" s="27">
        <v>5</v>
      </c>
      <c r="E216" s="29">
        <v>5</v>
      </c>
      <c r="F216" s="25">
        <f t="shared" si="84"/>
        <v>0.59999999999999964</v>
      </c>
      <c r="G216" s="25">
        <f t="shared" si="85"/>
        <v>0</v>
      </c>
      <c r="H216" s="30">
        <f t="shared" ref="H216:J216" si="101">H217</f>
        <v>5000</v>
      </c>
      <c r="I216" s="29">
        <f t="shared" si="60"/>
        <v>5</v>
      </c>
      <c r="J216" s="30">
        <f t="shared" si="101"/>
        <v>5000</v>
      </c>
      <c r="K216" s="29">
        <f t="shared" si="61"/>
        <v>5</v>
      </c>
    </row>
    <row r="217" spans="1:12" ht="26.4" hidden="1" outlineLevel="3" x14ac:dyDescent="0.3">
      <c r="A217" s="3" t="s">
        <v>260</v>
      </c>
      <c r="B217" s="4" t="s">
        <v>261</v>
      </c>
      <c r="C217" s="26">
        <v>4.4000000000000004</v>
      </c>
      <c r="D217" s="27">
        <v>5</v>
      </c>
      <c r="E217" s="29">
        <v>5</v>
      </c>
      <c r="F217" s="25">
        <f t="shared" si="84"/>
        <v>0.59999999999999964</v>
      </c>
      <c r="G217" s="25">
        <f t="shared" si="85"/>
        <v>0</v>
      </c>
      <c r="H217" s="30">
        <v>5000</v>
      </c>
      <c r="I217" s="29">
        <f t="shared" si="60"/>
        <v>5</v>
      </c>
      <c r="J217" s="30">
        <v>5000</v>
      </c>
      <c r="K217" s="29">
        <f t="shared" si="61"/>
        <v>5</v>
      </c>
    </row>
    <row r="218" spans="1:12" ht="27.75" customHeight="1" collapsed="1" x14ac:dyDescent="0.3">
      <c r="A218" s="5" t="s">
        <v>262</v>
      </c>
      <c r="B218" s="4" t="s">
        <v>263</v>
      </c>
      <c r="C218" s="32">
        <f t="shared" ref="C218" si="102">C219</f>
        <v>128172.898</v>
      </c>
      <c r="D218" s="24">
        <v>168506.576</v>
      </c>
      <c r="E218" s="25">
        <f>E219</f>
        <v>183226.823</v>
      </c>
      <c r="F218" s="25">
        <f t="shared" si="84"/>
        <v>55053.925000000003</v>
      </c>
      <c r="G218" s="25">
        <f t="shared" si="85"/>
        <v>14720.247000000003</v>
      </c>
      <c r="H218" s="31">
        <f t="shared" ref="H218:J218" si="103">H219</f>
        <v>151468549.43000001</v>
      </c>
      <c r="I218" s="25">
        <v>188212.62599999999</v>
      </c>
      <c r="J218" s="31">
        <f t="shared" si="103"/>
        <v>150672180</v>
      </c>
      <c r="K218" s="25">
        <v>188589.88800000001</v>
      </c>
      <c r="L218" s="19"/>
    </row>
    <row r="219" spans="1:12" ht="5.25" hidden="1" customHeight="1" outlineLevel="2" x14ac:dyDescent="0.3">
      <c r="A219" s="3" t="s">
        <v>264</v>
      </c>
      <c r="B219" s="4" t="s">
        <v>265</v>
      </c>
      <c r="C219" s="26">
        <v>128172.898</v>
      </c>
      <c r="D219" s="27">
        <v>134864.2641</v>
      </c>
      <c r="E219" s="29">
        <v>183226.823</v>
      </c>
      <c r="F219" s="25">
        <f t="shared" si="84"/>
        <v>55053.925000000003</v>
      </c>
      <c r="G219" s="25">
        <f t="shared" si="85"/>
        <v>48362.558900000004</v>
      </c>
      <c r="H219" s="30">
        <f>H220+H221+H222+H223+H224+H225+H226+H227+H228+H229+H230+H231+H232+H233+H234+H235+H240+H241+H242+H244+H246+H247+H248+H249+H250+H251+H252+H253+H254+H255+H256+H257+H258+H259</f>
        <v>151468549.43000001</v>
      </c>
      <c r="I219" s="29">
        <f t="shared" si="60"/>
        <v>151468.54943000001</v>
      </c>
      <c r="J219" s="30">
        <f>J220+J221+J222+J223+J224+J225+J226+J227+J228+J229+J230+J231+J232+J233+J234+J235+J240+J241+J242+J244+J246+J247+J248+J249+J250+J251+J252+J253+J254+J255+J256+J257+J258+J259</f>
        <v>150672180</v>
      </c>
      <c r="K219" s="29">
        <f t="shared" si="61"/>
        <v>150672.18</v>
      </c>
    </row>
    <row r="220" spans="1:12" hidden="1" outlineLevel="3" x14ac:dyDescent="0.3">
      <c r="A220" s="3" t="s">
        <v>266</v>
      </c>
      <c r="B220" s="4" t="s">
        <v>267</v>
      </c>
      <c r="C220" s="26">
        <v>2052.9749999999999</v>
      </c>
      <c r="D220" s="27">
        <v>2377.71</v>
      </c>
      <c r="E220" s="29">
        <v>2500.1799999999998</v>
      </c>
      <c r="F220" s="25">
        <f t="shared" si="84"/>
        <v>447.20499999999993</v>
      </c>
      <c r="G220" s="25">
        <f t="shared" si="85"/>
        <v>122.4699999999998</v>
      </c>
      <c r="H220" s="30">
        <v>2393080</v>
      </c>
      <c r="I220" s="29">
        <f t="shared" si="60"/>
        <v>2393.08</v>
      </c>
      <c r="J220" s="30">
        <v>2393080</v>
      </c>
      <c r="K220" s="29">
        <f t="shared" si="61"/>
        <v>2393.08</v>
      </c>
    </row>
    <row r="221" spans="1:12" ht="28.5" hidden="1" customHeight="1" outlineLevel="3" x14ac:dyDescent="0.3">
      <c r="A221" s="3" t="s">
        <v>64</v>
      </c>
      <c r="B221" s="4" t="s">
        <v>268</v>
      </c>
      <c r="C221" s="26">
        <v>38638.358</v>
      </c>
      <c r="D221" s="27">
        <v>42817.83756</v>
      </c>
      <c r="E221" s="29">
        <v>52698.358</v>
      </c>
      <c r="F221" s="25">
        <f t="shared" si="84"/>
        <v>14060</v>
      </c>
      <c r="G221" s="25">
        <f t="shared" si="85"/>
        <v>9880.5204400000002</v>
      </c>
      <c r="H221" s="30">
        <v>53394580</v>
      </c>
      <c r="I221" s="29">
        <f t="shared" si="60"/>
        <v>53394.58</v>
      </c>
      <c r="J221" s="30">
        <v>53394580</v>
      </c>
      <c r="K221" s="29">
        <f t="shared" si="61"/>
        <v>53394.58</v>
      </c>
      <c r="L221" s="8"/>
    </row>
    <row r="222" spans="1:12" hidden="1" outlineLevel="3" x14ac:dyDescent="0.3">
      <c r="A222" s="3" t="s">
        <v>269</v>
      </c>
      <c r="B222" s="4" t="s">
        <v>270</v>
      </c>
      <c r="C222" s="26">
        <v>2015.067</v>
      </c>
      <c r="D222" s="27">
        <v>2033.9</v>
      </c>
      <c r="E222" s="29">
        <v>2342</v>
      </c>
      <c r="F222" s="25">
        <f t="shared" si="84"/>
        <v>326.93299999999999</v>
      </c>
      <c r="G222" s="25">
        <f t="shared" si="85"/>
        <v>308.09999999999991</v>
      </c>
      <c r="H222" s="30">
        <v>2133600</v>
      </c>
      <c r="I222" s="29">
        <f t="shared" si="60"/>
        <v>2133.6</v>
      </c>
      <c r="J222" s="30">
        <v>2133600</v>
      </c>
      <c r="K222" s="29">
        <f t="shared" si="61"/>
        <v>2133.6</v>
      </c>
    </row>
    <row r="223" spans="1:12" hidden="1" outlineLevel="3" x14ac:dyDescent="0.3">
      <c r="A223" s="3" t="s">
        <v>271</v>
      </c>
      <c r="B223" s="4" t="s">
        <v>272</v>
      </c>
      <c r="C223" s="26">
        <v>126</v>
      </c>
      <c r="D223" s="27">
        <v>168</v>
      </c>
      <c r="E223" s="29">
        <v>168</v>
      </c>
      <c r="F223" s="25">
        <f t="shared" si="84"/>
        <v>42</v>
      </c>
      <c r="G223" s="25">
        <f t="shared" si="85"/>
        <v>0</v>
      </c>
      <c r="H223" s="30">
        <v>168000</v>
      </c>
      <c r="I223" s="29">
        <f t="shared" si="60"/>
        <v>168</v>
      </c>
      <c r="J223" s="30">
        <v>168000</v>
      </c>
      <c r="K223" s="29">
        <f t="shared" si="61"/>
        <v>168</v>
      </c>
    </row>
    <row r="224" spans="1:12" ht="26.4" hidden="1" outlineLevel="3" x14ac:dyDescent="0.3">
      <c r="A224" s="3" t="s">
        <v>273</v>
      </c>
      <c r="B224" s="4" t="s">
        <v>274</v>
      </c>
      <c r="C224" s="26">
        <v>1379.7270000000001</v>
      </c>
      <c r="D224" s="27">
        <v>1293.8</v>
      </c>
      <c r="E224" s="29">
        <v>1310.0999999999999</v>
      </c>
      <c r="F224" s="25">
        <f t="shared" si="84"/>
        <v>-69.62700000000018</v>
      </c>
      <c r="G224" s="25">
        <f t="shared" si="85"/>
        <v>16.299999999999955</v>
      </c>
      <c r="H224" s="30">
        <v>1171800</v>
      </c>
      <c r="I224" s="29">
        <f t="shared" si="60"/>
        <v>1171.8</v>
      </c>
      <c r="J224" s="30">
        <v>1171800</v>
      </c>
      <c r="K224" s="29">
        <f t="shared" si="61"/>
        <v>1171.8</v>
      </c>
    </row>
    <row r="225" spans="1:12" ht="26.4" hidden="1" outlineLevel="3" x14ac:dyDescent="0.3">
      <c r="A225" s="3" t="s">
        <v>275</v>
      </c>
      <c r="B225" s="4" t="s">
        <v>276</v>
      </c>
      <c r="C225" s="26">
        <v>202.21899999999999</v>
      </c>
      <c r="D225" s="27">
        <v>202.21942000000001</v>
      </c>
      <c r="E225" s="29">
        <v>200</v>
      </c>
      <c r="F225" s="25">
        <f t="shared" si="84"/>
        <v>-2.2189999999999941</v>
      </c>
      <c r="G225" s="25">
        <f t="shared" si="85"/>
        <v>-2.2194200000000137</v>
      </c>
      <c r="H225" s="30">
        <v>0</v>
      </c>
      <c r="I225" s="29">
        <f t="shared" si="60"/>
        <v>0</v>
      </c>
      <c r="J225" s="30">
        <v>0</v>
      </c>
      <c r="K225" s="29">
        <f t="shared" si="61"/>
        <v>0</v>
      </c>
    </row>
    <row r="226" spans="1:12" hidden="1" outlineLevel="3" x14ac:dyDescent="0.3">
      <c r="A226" s="3" t="s">
        <v>277</v>
      </c>
      <c r="B226" s="4" t="s">
        <v>278</v>
      </c>
      <c r="C226" s="26">
        <v>669.46900000000005</v>
      </c>
      <c r="D226" s="27">
        <v>2772</v>
      </c>
      <c r="E226" s="29">
        <v>400</v>
      </c>
      <c r="F226" s="25">
        <f t="shared" si="84"/>
        <v>-269.46900000000005</v>
      </c>
      <c r="G226" s="25">
        <f t="shared" si="85"/>
        <v>-2372</v>
      </c>
      <c r="H226" s="30">
        <v>1600000</v>
      </c>
      <c r="I226" s="29">
        <f t="shared" si="60"/>
        <v>1600</v>
      </c>
      <c r="J226" s="30">
        <v>1600000</v>
      </c>
      <c r="K226" s="29">
        <f t="shared" si="61"/>
        <v>1600</v>
      </c>
    </row>
    <row r="227" spans="1:12" ht="26.4" hidden="1" outlineLevel="3" x14ac:dyDescent="0.3">
      <c r="A227" s="3" t="s">
        <v>279</v>
      </c>
      <c r="B227" s="4" t="s">
        <v>280</v>
      </c>
      <c r="C227" s="26">
        <v>1000</v>
      </c>
      <c r="D227" s="27">
        <v>1010.986</v>
      </c>
      <c r="E227" s="29">
        <v>0</v>
      </c>
      <c r="F227" s="25">
        <f t="shared" si="84"/>
        <v>-1000</v>
      </c>
      <c r="G227" s="25">
        <f t="shared" si="85"/>
        <v>-1010.986</v>
      </c>
      <c r="H227" s="30">
        <v>0</v>
      </c>
      <c r="I227" s="29">
        <f t="shared" si="60"/>
        <v>0</v>
      </c>
      <c r="J227" s="30">
        <v>0</v>
      </c>
      <c r="K227" s="29">
        <f t="shared" si="61"/>
        <v>0</v>
      </c>
    </row>
    <row r="228" spans="1:12" ht="39.6" hidden="1" outlineLevel="3" x14ac:dyDescent="0.3">
      <c r="A228" s="3" t="s">
        <v>281</v>
      </c>
      <c r="B228" s="4" t="s">
        <v>282</v>
      </c>
      <c r="C228" s="26">
        <v>2865.32</v>
      </c>
      <c r="D228" s="27">
        <v>3160.5708500000001</v>
      </c>
      <c r="E228" s="29">
        <v>2159.5630000000001</v>
      </c>
      <c r="F228" s="25">
        <f t="shared" si="84"/>
        <v>-705.75700000000006</v>
      </c>
      <c r="G228" s="25">
        <f t="shared" si="85"/>
        <v>-1001.00785</v>
      </c>
      <c r="H228" s="30">
        <v>1460677</v>
      </c>
      <c r="I228" s="29">
        <f t="shared" si="60"/>
        <v>1460.6769999999999</v>
      </c>
      <c r="J228" s="30">
        <v>1460677</v>
      </c>
      <c r="K228" s="29">
        <f t="shared" si="61"/>
        <v>1460.6769999999999</v>
      </c>
      <c r="L228" s="9"/>
    </row>
    <row r="229" spans="1:12" ht="52.8" hidden="1" outlineLevel="3" x14ac:dyDescent="0.3">
      <c r="A229" s="3" t="s">
        <v>283</v>
      </c>
      <c r="B229" s="4" t="s">
        <v>284</v>
      </c>
      <c r="C229" s="26">
        <v>107</v>
      </c>
      <c r="D229" s="27">
        <v>250</v>
      </c>
      <c r="E229" s="29">
        <v>1000</v>
      </c>
      <c r="F229" s="25">
        <f t="shared" si="84"/>
        <v>893</v>
      </c>
      <c r="G229" s="25">
        <f t="shared" si="85"/>
        <v>750</v>
      </c>
      <c r="H229" s="30">
        <v>200000</v>
      </c>
      <c r="I229" s="29">
        <f t="shared" si="60"/>
        <v>200</v>
      </c>
      <c r="J229" s="30">
        <v>200000</v>
      </c>
      <c r="K229" s="29">
        <f t="shared" si="61"/>
        <v>200</v>
      </c>
    </row>
    <row r="230" spans="1:12" ht="26.4" hidden="1" outlineLevel="3" x14ac:dyDescent="0.3">
      <c r="A230" s="3" t="s">
        <v>285</v>
      </c>
      <c r="B230" s="4" t="s">
        <v>286</v>
      </c>
      <c r="C230" s="26">
        <v>844.57299999999998</v>
      </c>
      <c r="D230" s="27">
        <v>2000</v>
      </c>
      <c r="E230" s="29">
        <v>14162.2</v>
      </c>
      <c r="F230" s="25">
        <f t="shared" si="84"/>
        <v>13317.627</v>
      </c>
      <c r="G230" s="25">
        <f t="shared" si="85"/>
        <v>12162.2</v>
      </c>
      <c r="H230" s="30">
        <v>1250000</v>
      </c>
      <c r="I230" s="29">
        <f t="shared" ref="I230:I259" si="104">H230/1000</f>
        <v>1250</v>
      </c>
      <c r="J230" s="30">
        <v>1250000</v>
      </c>
      <c r="K230" s="29">
        <f t="shared" ref="K230:K259" si="105">J230/1000</f>
        <v>1250</v>
      </c>
      <c r="L230" s="8"/>
    </row>
    <row r="231" spans="1:12" ht="1.5" hidden="1" customHeight="1" outlineLevel="3" x14ac:dyDescent="0.3">
      <c r="A231" s="3" t="s">
        <v>287</v>
      </c>
      <c r="B231" s="4" t="s">
        <v>288</v>
      </c>
      <c r="C231" s="26">
        <v>59.856000000000002</v>
      </c>
      <c r="D231" s="27">
        <v>59.856000000000002</v>
      </c>
      <c r="E231" s="29">
        <v>0</v>
      </c>
      <c r="F231" s="25">
        <f t="shared" si="84"/>
        <v>-59.856000000000002</v>
      </c>
      <c r="G231" s="25">
        <f t="shared" si="85"/>
        <v>-59.856000000000002</v>
      </c>
      <c r="H231" s="30">
        <v>0</v>
      </c>
      <c r="I231" s="29">
        <f t="shared" si="104"/>
        <v>0</v>
      </c>
      <c r="J231" s="30">
        <v>0</v>
      </c>
      <c r="K231" s="29">
        <f t="shared" si="105"/>
        <v>0</v>
      </c>
    </row>
    <row r="232" spans="1:12" ht="26.4" hidden="1" outlineLevel="3" x14ac:dyDescent="0.3">
      <c r="A232" s="3" t="s">
        <v>160</v>
      </c>
      <c r="B232" s="4" t="s">
        <v>289</v>
      </c>
      <c r="C232" s="26">
        <v>5.7350000000000003</v>
      </c>
      <c r="D232" s="27">
        <v>7</v>
      </c>
      <c r="E232" s="29">
        <v>8</v>
      </c>
      <c r="F232" s="25">
        <f t="shared" si="84"/>
        <v>2.2649999999999997</v>
      </c>
      <c r="G232" s="25">
        <f t="shared" si="85"/>
        <v>1</v>
      </c>
      <c r="H232" s="30">
        <v>8000</v>
      </c>
      <c r="I232" s="29">
        <f t="shared" si="104"/>
        <v>8</v>
      </c>
      <c r="J232" s="30">
        <v>8000</v>
      </c>
      <c r="K232" s="29">
        <f t="shared" si="105"/>
        <v>8</v>
      </c>
      <c r="L232" s="8"/>
    </row>
    <row r="233" spans="1:12" ht="26.4" hidden="1" outlineLevel="3" x14ac:dyDescent="0.3">
      <c r="A233" s="3" t="s">
        <v>290</v>
      </c>
      <c r="B233" s="4" t="s">
        <v>291</v>
      </c>
      <c r="C233" s="26">
        <v>50</v>
      </c>
      <c r="D233" s="27">
        <v>50</v>
      </c>
      <c r="E233" s="29">
        <v>0</v>
      </c>
      <c r="F233" s="25">
        <f t="shared" si="84"/>
        <v>-50</v>
      </c>
      <c r="G233" s="25">
        <f t="shared" si="85"/>
        <v>-50</v>
      </c>
      <c r="H233" s="30">
        <v>0</v>
      </c>
      <c r="I233" s="29">
        <f t="shared" si="104"/>
        <v>0</v>
      </c>
      <c r="J233" s="30">
        <v>0</v>
      </c>
      <c r="K233" s="29">
        <f t="shared" si="105"/>
        <v>0</v>
      </c>
    </row>
    <row r="234" spans="1:12" hidden="1" outlineLevel="3" x14ac:dyDescent="0.3">
      <c r="A234" s="3" t="s">
        <v>292</v>
      </c>
      <c r="B234" s="4" t="s">
        <v>293</v>
      </c>
      <c r="C234" s="26">
        <v>691.32100000000003</v>
      </c>
      <c r="D234" s="27">
        <v>761.7</v>
      </c>
      <c r="E234" s="29">
        <v>1258</v>
      </c>
      <c r="F234" s="25">
        <f t="shared" si="84"/>
        <v>566.67899999999997</v>
      </c>
      <c r="G234" s="25">
        <f t="shared" si="85"/>
        <v>496.29999999999995</v>
      </c>
      <c r="H234" s="30">
        <v>908000</v>
      </c>
      <c r="I234" s="29">
        <f t="shared" si="104"/>
        <v>908</v>
      </c>
      <c r="J234" s="30">
        <v>908000</v>
      </c>
      <c r="K234" s="29">
        <f t="shared" si="105"/>
        <v>908</v>
      </c>
      <c r="L234" s="8"/>
    </row>
    <row r="235" spans="1:12" ht="28.5" hidden="1" customHeight="1" outlineLevel="3" x14ac:dyDescent="0.3">
      <c r="A235" s="3" t="s">
        <v>294</v>
      </c>
      <c r="B235" s="4" t="s">
        <v>295</v>
      </c>
      <c r="C235" s="26">
        <v>28.855</v>
      </c>
      <c r="D235" s="27">
        <v>50</v>
      </c>
      <c r="E235" s="29">
        <v>50</v>
      </c>
      <c r="F235" s="25">
        <f t="shared" si="84"/>
        <v>21.145</v>
      </c>
      <c r="G235" s="25">
        <f t="shared" si="85"/>
        <v>0</v>
      </c>
      <c r="H235" s="30">
        <v>50000</v>
      </c>
      <c r="I235" s="29">
        <f t="shared" si="104"/>
        <v>50</v>
      </c>
      <c r="J235" s="30">
        <v>50000</v>
      </c>
      <c r="K235" s="29">
        <f t="shared" si="105"/>
        <v>50</v>
      </c>
    </row>
    <row r="236" spans="1:12" ht="39.6" hidden="1" outlineLevel="3" x14ac:dyDescent="0.3">
      <c r="A236" s="16" t="s">
        <v>446</v>
      </c>
      <c r="B236" s="17" t="s">
        <v>447</v>
      </c>
      <c r="C236" s="26">
        <v>0</v>
      </c>
      <c r="D236" s="27">
        <v>0</v>
      </c>
      <c r="E236" s="27">
        <v>0</v>
      </c>
      <c r="F236" s="25">
        <f t="shared" si="84"/>
        <v>0</v>
      </c>
      <c r="G236" s="25">
        <f t="shared" si="85"/>
        <v>0</v>
      </c>
      <c r="H236" s="27">
        <v>0</v>
      </c>
      <c r="I236" s="27">
        <v>0</v>
      </c>
      <c r="J236" s="27">
        <v>0</v>
      </c>
      <c r="K236" s="27">
        <v>0</v>
      </c>
    </row>
    <row r="237" spans="1:12" hidden="1" outlineLevel="3" x14ac:dyDescent="0.3">
      <c r="A237" s="16" t="s">
        <v>486</v>
      </c>
      <c r="B237" s="17">
        <v>9999924100</v>
      </c>
      <c r="C237" s="26"/>
      <c r="D237" s="27"/>
      <c r="E237" s="27">
        <v>798</v>
      </c>
      <c r="F237" s="25">
        <f t="shared" si="84"/>
        <v>798</v>
      </c>
      <c r="G237" s="25">
        <f t="shared" si="85"/>
        <v>798</v>
      </c>
      <c r="H237" s="27"/>
      <c r="I237" s="27"/>
      <c r="J237" s="27"/>
      <c r="K237" s="27"/>
    </row>
    <row r="238" spans="1:12" ht="26.4" hidden="1" outlineLevel="3" x14ac:dyDescent="0.3">
      <c r="A238" s="16" t="s">
        <v>448</v>
      </c>
      <c r="B238" s="17" t="s">
        <v>449</v>
      </c>
      <c r="C238" s="26">
        <v>0</v>
      </c>
      <c r="D238" s="27">
        <v>0</v>
      </c>
      <c r="E238" s="27">
        <v>0</v>
      </c>
      <c r="F238" s="25">
        <f t="shared" si="84"/>
        <v>0</v>
      </c>
      <c r="G238" s="25">
        <f t="shared" si="85"/>
        <v>0</v>
      </c>
      <c r="H238" s="27">
        <v>0</v>
      </c>
      <c r="I238" s="27">
        <v>0</v>
      </c>
      <c r="J238" s="27">
        <v>0</v>
      </c>
      <c r="K238" s="27">
        <v>0</v>
      </c>
    </row>
    <row r="239" spans="1:12" ht="52.8" hidden="1" outlineLevel="3" x14ac:dyDescent="0.3">
      <c r="A239" s="16" t="s">
        <v>455</v>
      </c>
      <c r="B239" s="17">
        <v>9999940060</v>
      </c>
      <c r="C239" s="26">
        <v>2100</v>
      </c>
      <c r="D239" s="27">
        <v>0</v>
      </c>
      <c r="E239" s="27">
        <v>0</v>
      </c>
      <c r="F239" s="25">
        <f t="shared" si="84"/>
        <v>-2100</v>
      </c>
      <c r="G239" s="25">
        <f t="shared" si="85"/>
        <v>0</v>
      </c>
      <c r="H239" s="27">
        <v>0</v>
      </c>
      <c r="I239" s="27">
        <v>0</v>
      </c>
      <c r="J239" s="27"/>
      <c r="K239" s="27">
        <v>0</v>
      </c>
    </row>
    <row r="240" spans="1:12" ht="27.75" hidden="1" customHeight="1" outlineLevel="3" x14ac:dyDescent="0.3">
      <c r="A240" s="3" t="s">
        <v>296</v>
      </c>
      <c r="B240" s="4" t="s">
        <v>297</v>
      </c>
      <c r="C240" s="26">
        <v>0</v>
      </c>
      <c r="D240" s="27">
        <v>49.306080000000001</v>
      </c>
      <c r="E240" s="29">
        <v>18.765999999999998</v>
      </c>
      <c r="F240" s="25">
        <f t="shared" si="84"/>
        <v>18.765999999999998</v>
      </c>
      <c r="G240" s="25">
        <f t="shared" si="85"/>
        <v>-30.540080000000003</v>
      </c>
      <c r="H240" s="30">
        <v>20124</v>
      </c>
      <c r="I240" s="29">
        <f t="shared" si="104"/>
        <v>20.123999999999999</v>
      </c>
      <c r="J240" s="30">
        <v>20124</v>
      </c>
      <c r="K240" s="29">
        <f t="shared" si="105"/>
        <v>20.123999999999999</v>
      </c>
    </row>
    <row r="241" spans="1:12" ht="39.6" hidden="1" outlineLevel="3" x14ac:dyDescent="0.3">
      <c r="A241" s="3" t="s">
        <v>298</v>
      </c>
      <c r="B241" s="4" t="s">
        <v>299</v>
      </c>
      <c r="C241" s="26">
        <v>543.92600000000004</v>
      </c>
      <c r="D241" s="27">
        <v>895.86431000000005</v>
      </c>
      <c r="E241" s="29">
        <v>0</v>
      </c>
      <c r="F241" s="25">
        <f t="shared" si="84"/>
        <v>-543.92600000000004</v>
      </c>
      <c r="G241" s="25">
        <f t="shared" si="85"/>
        <v>-895.86431000000005</v>
      </c>
      <c r="H241" s="30">
        <v>762303.34</v>
      </c>
      <c r="I241" s="29">
        <f t="shared" si="104"/>
        <v>762.30333999999993</v>
      </c>
      <c r="J241" s="30">
        <v>578606.44999999995</v>
      </c>
      <c r="K241" s="29">
        <f t="shared" si="105"/>
        <v>578.60645</v>
      </c>
    </row>
    <row r="242" spans="1:12" ht="26.4" hidden="1" outlineLevel="3" x14ac:dyDescent="0.3">
      <c r="A242" s="3" t="s">
        <v>300</v>
      </c>
      <c r="B242" s="4" t="s">
        <v>301</v>
      </c>
      <c r="C242" s="26">
        <v>232.68899999999999</v>
      </c>
      <c r="D242" s="27">
        <v>460.72800000000001</v>
      </c>
      <c r="E242" s="29">
        <v>0</v>
      </c>
      <c r="F242" s="25">
        <f t="shared" si="84"/>
        <v>-232.68899999999999</v>
      </c>
      <c r="G242" s="25">
        <f t="shared" si="85"/>
        <v>-460.72800000000001</v>
      </c>
      <c r="H242" s="30">
        <v>0</v>
      </c>
      <c r="I242" s="29">
        <f t="shared" si="104"/>
        <v>0</v>
      </c>
      <c r="J242" s="30">
        <v>0</v>
      </c>
      <c r="K242" s="29">
        <f t="shared" si="105"/>
        <v>0</v>
      </c>
    </row>
    <row r="243" spans="1:12" ht="27" hidden="1" customHeight="1" outlineLevel="3" x14ac:dyDescent="0.3">
      <c r="A243" s="16" t="s">
        <v>450</v>
      </c>
      <c r="B243" s="17" t="s">
        <v>451</v>
      </c>
      <c r="C243" s="26">
        <v>0</v>
      </c>
      <c r="D243" s="27">
        <v>0</v>
      </c>
      <c r="E243" s="27">
        <v>0</v>
      </c>
      <c r="F243" s="25">
        <f t="shared" si="84"/>
        <v>0</v>
      </c>
      <c r="G243" s="25">
        <f t="shared" si="85"/>
        <v>0</v>
      </c>
      <c r="H243" s="27">
        <v>0</v>
      </c>
      <c r="I243" s="27">
        <v>0</v>
      </c>
      <c r="J243" s="27">
        <v>0</v>
      </c>
      <c r="K243" s="27">
        <v>0</v>
      </c>
    </row>
    <row r="244" spans="1:12" ht="68.25" hidden="1" customHeight="1" outlineLevel="3" x14ac:dyDescent="0.3">
      <c r="A244" s="3" t="s">
        <v>302</v>
      </c>
      <c r="B244" s="4" t="s">
        <v>303</v>
      </c>
      <c r="C244" s="26">
        <v>2092.788</v>
      </c>
      <c r="D244" s="27">
        <v>2092.788</v>
      </c>
      <c r="E244" s="29">
        <v>2282.2979999999998</v>
      </c>
      <c r="F244" s="25">
        <f t="shared" si="84"/>
        <v>189.50999999999976</v>
      </c>
      <c r="G244" s="25">
        <f t="shared" si="85"/>
        <v>189.50999999999976</v>
      </c>
      <c r="H244" s="30">
        <v>2121474</v>
      </c>
      <c r="I244" s="29">
        <f t="shared" si="104"/>
        <v>2121.4740000000002</v>
      </c>
      <c r="J244" s="30">
        <v>2121474</v>
      </c>
      <c r="K244" s="29">
        <f t="shared" si="105"/>
        <v>2121.4740000000002</v>
      </c>
    </row>
    <row r="245" spans="1:12" ht="52.8" hidden="1" outlineLevel="3" x14ac:dyDescent="0.3">
      <c r="A245" s="16" t="s">
        <v>452</v>
      </c>
      <c r="B245" s="17" t="s">
        <v>453</v>
      </c>
      <c r="C245" s="26">
        <v>0</v>
      </c>
      <c r="D245" s="27">
        <v>0</v>
      </c>
      <c r="E245" s="27">
        <v>0</v>
      </c>
      <c r="F245" s="25">
        <f t="shared" si="84"/>
        <v>0</v>
      </c>
      <c r="G245" s="25">
        <f t="shared" si="85"/>
        <v>0</v>
      </c>
      <c r="H245" s="27">
        <v>0</v>
      </c>
      <c r="I245" s="27">
        <v>0</v>
      </c>
      <c r="J245" s="27">
        <v>0</v>
      </c>
      <c r="K245" s="27">
        <v>0</v>
      </c>
    </row>
    <row r="246" spans="1:12" ht="41.25" hidden="1" customHeight="1" outlineLevel="3" x14ac:dyDescent="0.3">
      <c r="A246" s="3" t="s">
        <v>6</v>
      </c>
      <c r="B246" s="4" t="s">
        <v>304</v>
      </c>
      <c r="C246" s="26">
        <v>25164.267</v>
      </c>
      <c r="D246" s="27">
        <v>25568.7327</v>
      </c>
      <c r="E246" s="29">
        <v>26425.4</v>
      </c>
      <c r="F246" s="25">
        <f t="shared" si="84"/>
        <v>1261.1330000000016</v>
      </c>
      <c r="G246" s="25">
        <f t="shared" si="85"/>
        <v>856.66730000000098</v>
      </c>
      <c r="H246" s="30">
        <f>32901599-10000000</f>
        <v>22901599</v>
      </c>
      <c r="I246" s="29">
        <f t="shared" si="104"/>
        <v>22901.598999999998</v>
      </c>
      <c r="J246" s="30">
        <f>32901599-10000000-2000000</f>
        <v>20901599</v>
      </c>
      <c r="K246" s="29">
        <f t="shared" si="105"/>
        <v>20901.598999999998</v>
      </c>
      <c r="L246" s="8"/>
    </row>
    <row r="247" spans="1:12" ht="26.4" hidden="1" outlineLevel="3" x14ac:dyDescent="0.3">
      <c r="A247" s="3" t="s">
        <v>305</v>
      </c>
      <c r="B247" s="4" t="s">
        <v>306</v>
      </c>
      <c r="C247" s="26">
        <v>49.6</v>
      </c>
      <c r="D247" s="27">
        <v>50</v>
      </c>
      <c r="E247" s="29">
        <v>80</v>
      </c>
      <c r="F247" s="25">
        <f t="shared" si="84"/>
        <v>30.4</v>
      </c>
      <c r="G247" s="25">
        <f t="shared" si="85"/>
        <v>30</v>
      </c>
      <c r="H247" s="30">
        <v>80000</v>
      </c>
      <c r="I247" s="29">
        <f t="shared" si="104"/>
        <v>80</v>
      </c>
      <c r="J247" s="30">
        <v>80000</v>
      </c>
      <c r="K247" s="29">
        <f t="shared" si="105"/>
        <v>80</v>
      </c>
    </row>
    <row r="248" spans="1:12" hidden="1" outlineLevel="3" x14ac:dyDescent="0.3">
      <c r="A248" s="3" t="s">
        <v>307</v>
      </c>
      <c r="B248" s="4" t="s">
        <v>308</v>
      </c>
      <c r="C248" s="26">
        <v>125.3</v>
      </c>
      <c r="D248" s="27">
        <v>100</v>
      </c>
      <c r="E248" s="29">
        <v>100</v>
      </c>
      <c r="F248" s="25">
        <f t="shared" si="84"/>
        <v>-25.299999999999997</v>
      </c>
      <c r="G248" s="25">
        <f t="shared" si="85"/>
        <v>0</v>
      </c>
      <c r="H248" s="30">
        <v>100000</v>
      </c>
      <c r="I248" s="29">
        <f t="shared" si="104"/>
        <v>100</v>
      </c>
      <c r="J248" s="30">
        <v>100000</v>
      </c>
      <c r="K248" s="29">
        <f t="shared" si="105"/>
        <v>100</v>
      </c>
    </row>
    <row r="249" spans="1:12" ht="26.4" hidden="1" outlineLevel="3" x14ac:dyDescent="0.3">
      <c r="A249" s="3" t="s">
        <v>309</v>
      </c>
      <c r="B249" s="4" t="s">
        <v>310</v>
      </c>
      <c r="C249" s="26">
        <v>2709.4810000000002</v>
      </c>
      <c r="D249" s="27">
        <v>2442</v>
      </c>
      <c r="E249" s="29">
        <v>3035</v>
      </c>
      <c r="F249" s="25">
        <f t="shared" si="84"/>
        <v>325.51899999999978</v>
      </c>
      <c r="G249" s="25">
        <f t="shared" si="85"/>
        <v>593</v>
      </c>
      <c r="H249" s="30">
        <v>2797200</v>
      </c>
      <c r="I249" s="29">
        <f t="shared" si="104"/>
        <v>2797.2</v>
      </c>
      <c r="J249" s="30">
        <v>2797200</v>
      </c>
      <c r="K249" s="29">
        <f t="shared" si="105"/>
        <v>2797.2</v>
      </c>
    </row>
    <row r="250" spans="1:12" ht="26.4" hidden="1" outlineLevel="3" x14ac:dyDescent="0.3">
      <c r="A250" s="3" t="s">
        <v>311</v>
      </c>
      <c r="B250" s="4" t="s">
        <v>312</v>
      </c>
      <c r="C250" s="26">
        <v>1223.566</v>
      </c>
      <c r="D250" s="27">
        <v>1212.4469999999999</v>
      </c>
      <c r="E250" s="29">
        <v>1381.0550000000001</v>
      </c>
      <c r="F250" s="25">
        <f t="shared" si="84"/>
        <v>157.48900000000003</v>
      </c>
      <c r="G250" s="25">
        <f t="shared" si="85"/>
        <v>168.60800000000017</v>
      </c>
      <c r="H250" s="30">
        <v>1319526</v>
      </c>
      <c r="I250" s="29">
        <f t="shared" si="104"/>
        <v>1319.5260000000001</v>
      </c>
      <c r="J250" s="30">
        <v>1369312</v>
      </c>
      <c r="K250" s="29">
        <f t="shared" si="105"/>
        <v>1369.3119999999999</v>
      </c>
    </row>
    <row r="251" spans="1:12" ht="26.4" hidden="1" outlineLevel="3" x14ac:dyDescent="0.3">
      <c r="A251" s="3" t="s">
        <v>313</v>
      </c>
      <c r="B251" s="4" t="s">
        <v>314</v>
      </c>
      <c r="C251" s="26">
        <v>796.19799999999998</v>
      </c>
      <c r="D251" s="27">
        <v>804.31700000000001</v>
      </c>
      <c r="E251" s="29">
        <v>895.29399999999998</v>
      </c>
      <c r="F251" s="25">
        <f t="shared" si="84"/>
        <v>99.096000000000004</v>
      </c>
      <c r="G251" s="25">
        <f t="shared" si="85"/>
        <v>90.976999999999975</v>
      </c>
      <c r="H251" s="30">
        <v>855291</v>
      </c>
      <c r="I251" s="29">
        <f t="shared" si="104"/>
        <v>855.29100000000005</v>
      </c>
      <c r="J251" s="30">
        <v>887446</v>
      </c>
      <c r="K251" s="29">
        <f t="shared" si="105"/>
        <v>887.44600000000003</v>
      </c>
    </row>
    <row r="252" spans="1:12" ht="52.8" hidden="1" outlineLevel="3" x14ac:dyDescent="0.3">
      <c r="A252" s="3" t="s">
        <v>315</v>
      </c>
      <c r="B252" s="4" t="s">
        <v>316</v>
      </c>
      <c r="C252" s="26">
        <v>0</v>
      </c>
      <c r="D252" s="27">
        <v>469.66748999999999</v>
      </c>
      <c r="E252" s="29">
        <v>1710.8520000000001</v>
      </c>
      <c r="F252" s="25">
        <f t="shared" si="84"/>
        <v>1710.8520000000001</v>
      </c>
      <c r="G252" s="25">
        <f t="shared" si="85"/>
        <v>1241.18451</v>
      </c>
      <c r="H252" s="30">
        <v>469667.49</v>
      </c>
      <c r="I252" s="29">
        <f t="shared" si="104"/>
        <v>469.66748999999999</v>
      </c>
      <c r="J252" s="30">
        <v>469667.49</v>
      </c>
      <c r="K252" s="29">
        <f t="shared" si="105"/>
        <v>469.66748999999999</v>
      </c>
    </row>
    <row r="253" spans="1:12" ht="52.8" hidden="1" outlineLevel="3" x14ac:dyDescent="0.3">
      <c r="A253" s="3" t="s">
        <v>317</v>
      </c>
      <c r="B253" s="4" t="s">
        <v>318</v>
      </c>
      <c r="C253" s="26">
        <v>26736.455000000002</v>
      </c>
      <c r="D253" s="27">
        <v>25305.741590000001</v>
      </c>
      <c r="E253" s="29">
        <v>32442.114000000001</v>
      </c>
      <c r="F253" s="25">
        <f t="shared" si="84"/>
        <v>5705.6589999999997</v>
      </c>
      <c r="G253" s="25">
        <f t="shared" si="85"/>
        <v>7136.3724099999999</v>
      </c>
      <c r="H253" s="30">
        <v>23218093.649999999</v>
      </c>
      <c r="I253" s="29">
        <f t="shared" si="104"/>
        <v>23218.093649999999</v>
      </c>
      <c r="J253" s="30">
        <v>23837997.18</v>
      </c>
      <c r="K253" s="29">
        <f t="shared" si="105"/>
        <v>23837.997179999998</v>
      </c>
    </row>
    <row r="254" spans="1:12" ht="39.6" hidden="1" outlineLevel="3" x14ac:dyDescent="0.3">
      <c r="A254" s="3" t="s">
        <v>319</v>
      </c>
      <c r="B254" s="4" t="s">
        <v>320</v>
      </c>
      <c r="C254" s="26">
        <v>801.97699999999998</v>
      </c>
      <c r="D254" s="27">
        <v>801.97699999999998</v>
      </c>
      <c r="E254" s="29">
        <v>864.53300000000002</v>
      </c>
      <c r="F254" s="25">
        <f t="shared" si="84"/>
        <v>62.55600000000004</v>
      </c>
      <c r="G254" s="25">
        <f t="shared" si="85"/>
        <v>62.55600000000004</v>
      </c>
      <c r="H254" s="30">
        <v>861546</v>
      </c>
      <c r="I254" s="29">
        <f t="shared" si="104"/>
        <v>861.54600000000005</v>
      </c>
      <c r="J254" s="30">
        <v>893408</v>
      </c>
      <c r="K254" s="29">
        <f t="shared" si="105"/>
        <v>893.40800000000002</v>
      </c>
    </row>
    <row r="255" spans="1:12" ht="12" hidden="1" customHeight="1" outlineLevel="3" x14ac:dyDescent="0.3">
      <c r="A255" s="3" t="s">
        <v>321</v>
      </c>
      <c r="B255" s="4" t="s">
        <v>322</v>
      </c>
      <c r="C255" s="26">
        <v>1.778</v>
      </c>
      <c r="D255" s="27">
        <v>1.7776000000000001</v>
      </c>
      <c r="E255" s="29">
        <v>0.04</v>
      </c>
      <c r="F255" s="25">
        <f t="shared" si="84"/>
        <v>-1.738</v>
      </c>
      <c r="G255" s="25">
        <f t="shared" si="85"/>
        <v>-1.7376</v>
      </c>
      <c r="H255" s="30">
        <v>1867.2</v>
      </c>
      <c r="I255" s="29">
        <f t="shared" si="104"/>
        <v>1.8672</v>
      </c>
      <c r="J255" s="30">
        <v>1941.88</v>
      </c>
      <c r="K255" s="29">
        <f t="shared" si="105"/>
        <v>1.9418800000000001</v>
      </c>
    </row>
    <row r="256" spans="1:12" ht="39.6" hidden="1" outlineLevel="3" x14ac:dyDescent="0.3">
      <c r="A256" s="3" t="s">
        <v>323</v>
      </c>
      <c r="B256" s="4" t="s">
        <v>324</v>
      </c>
      <c r="C256" s="26">
        <v>2823.7550000000001</v>
      </c>
      <c r="D256" s="27">
        <v>2823.7550000000001</v>
      </c>
      <c r="E256" s="29">
        <v>3043.375</v>
      </c>
      <c r="F256" s="25">
        <f t="shared" si="84"/>
        <v>219.61999999999989</v>
      </c>
      <c r="G256" s="25">
        <f t="shared" si="85"/>
        <v>219.61999999999989</v>
      </c>
      <c r="H256" s="30">
        <v>3032885</v>
      </c>
      <c r="I256" s="29">
        <f t="shared" si="104"/>
        <v>3032.8850000000002</v>
      </c>
      <c r="J256" s="30">
        <v>3144745</v>
      </c>
      <c r="K256" s="29">
        <f t="shared" si="105"/>
        <v>3144.7449999999999</v>
      </c>
    </row>
    <row r="257" spans="1:15" ht="52.8" hidden="1" outlineLevel="3" x14ac:dyDescent="0.3">
      <c r="A257" s="3" t="s">
        <v>325</v>
      </c>
      <c r="B257" s="45" t="s">
        <v>326</v>
      </c>
      <c r="C257" s="26">
        <v>408.34800000000001</v>
      </c>
      <c r="D257" s="27">
        <v>408.34800000000001</v>
      </c>
      <c r="E257" s="29">
        <v>530.36900000000003</v>
      </c>
      <c r="F257" s="25">
        <f t="shared" si="84"/>
        <v>122.02100000000002</v>
      </c>
      <c r="G257" s="25">
        <f t="shared" si="85"/>
        <v>122.02100000000002</v>
      </c>
      <c r="H257" s="30">
        <v>530369</v>
      </c>
      <c r="I257" s="29">
        <f t="shared" si="104"/>
        <v>530.36900000000003</v>
      </c>
      <c r="J257" s="30">
        <v>530369</v>
      </c>
      <c r="K257" s="29">
        <f t="shared" si="105"/>
        <v>530.36900000000003</v>
      </c>
    </row>
    <row r="258" spans="1:15" ht="52.8" hidden="1" outlineLevel="3" x14ac:dyDescent="0.3">
      <c r="A258" s="3" t="s">
        <v>327</v>
      </c>
      <c r="B258" s="4" t="s">
        <v>328</v>
      </c>
      <c r="C258" s="26">
        <v>11001.884</v>
      </c>
      <c r="D258" s="27">
        <v>11684.084000000001</v>
      </c>
      <c r="E258" s="29">
        <v>17046.36</v>
      </c>
      <c r="F258" s="25">
        <f t="shared" si="84"/>
        <v>6044.4760000000006</v>
      </c>
      <c r="G258" s="25">
        <f t="shared" si="85"/>
        <v>5362.2759999999998</v>
      </c>
      <c r="H258" s="30">
        <v>12971400</v>
      </c>
      <c r="I258" s="29">
        <f t="shared" si="104"/>
        <v>12971.4</v>
      </c>
      <c r="J258" s="30">
        <v>12971279.109999999</v>
      </c>
      <c r="K258" s="29">
        <f t="shared" si="105"/>
        <v>12971.279109999999</v>
      </c>
      <c r="M258" s="15"/>
      <c r="N258" s="14"/>
      <c r="O258" s="14"/>
    </row>
    <row r="259" spans="1:15" ht="42.75" hidden="1" customHeight="1" outlineLevel="3" x14ac:dyDescent="0.3">
      <c r="A259" s="10" t="s">
        <v>329</v>
      </c>
      <c r="B259" s="49" t="s">
        <v>330</v>
      </c>
      <c r="C259" s="26">
        <v>677.01</v>
      </c>
      <c r="D259" s="33">
        <v>677.15049999999997</v>
      </c>
      <c r="E259" s="29">
        <v>14316.966</v>
      </c>
      <c r="F259" s="25">
        <f t="shared" si="84"/>
        <v>13639.956</v>
      </c>
      <c r="G259" s="25">
        <f t="shared" si="85"/>
        <v>13639.815500000001</v>
      </c>
      <c r="H259" s="34">
        <v>14687466.75</v>
      </c>
      <c r="I259" s="29">
        <f t="shared" si="104"/>
        <v>14687.46675</v>
      </c>
      <c r="J259" s="34">
        <v>15229273.890000001</v>
      </c>
      <c r="K259" s="29">
        <f t="shared" si="105"/>
        <v>15229.27389</v>
      </c>
    </row>
    <row r="260" spans="1:15" ht="42.75" hidden="1" customHeight="1" outlineLevel="3" x14ac:dyDescent="0.3">
      <c r="A260" s="16" t="s">
        <v>410</v>
      </c>
      <c r="B260" s="49" t="s">
        <v>414</v>
      </c>
      <c r="C260" s="20">
        <f>C261+C262+C263</f>
        <v>0</v>
      </c>
      <c r="D260" s="20">
        <f t="shared" ref="D260:K260" si="106">D261+D262+D263</f>
        <v>0</v>
      </c>
      <c r="E260" s="20">
        <f t="shared" si="106"/>
        <v>0</v>
      </c>
      <c r="F260" s="25">
        <f t="shared" si="84"/>
        <v>0</v>
      </c>
      <c r="G260" s="25">
        <f t="shared" si="85"/>
        <v>0</v>
      </c>
      <c r="H260" s="20">
        <f t="shared" si="106"/>
        <v>0</v>
      </c>
      <c r="I260" s="20">
        <f t="shared" si="106"/>
        <v>0</v>
      </c>
      <c r="J260" s="20">
        <f t="shared" si="106"/>
        <v>0</v>
      </c>
      <c r="K260" s="20">
        <f t="shared" si="106"/>
        <v>0</v>
      </c>
    </row>
    <row r="261" spans="1:15" ht="42.75" hidden="1" customHeight="1" outlineLevel="3" x14ac:dyDescent="0.3">
      <c r="A261" s="16" t="s">
        <v>411</v>
      </c>
      <c r="B261" s="49" t="s">
        <v>415</v>
      </c>
      <c r="C261" s="26">
        <v>0</v>
      </c>
      <c r="D261" s="35">
        <v>0</v>
      </c>
      <c r="E261" s="35">
        <v>0</v>
      </c>
      <c r="F261" s="25">
        <f t="shared" ref="F261:F264" si="107">E261-C261</f>
        <v>0</v>
      </c>
      <c r="G261" s="25">
        <f t="shared" ref="G261:G264" si="108">E261-D261</f>
        <v>0</v>
      </c>
      <c r="H261" s="35">
        <v>0</v>
      </c>
      <c r="I261" s="35">
        <v>0</v>
      </c>
      <c r="J261" s="35">
        <v>0</v>
      </c>
      <c r="K261" s="29">
        <v>0</v>
      </c>
    </row>
    <row r="262" spans="1:15" ht="42.75" hidden="1" customHeight="1" outlineLevel="3" x14ac:dyDescent="0.3">
      <c r="A262" s="16" t="s">
        <v>412</v>
      </c>
      <c r="B262" s="49" t="s">
        <v>416</v>
      </c>
      <c r="C262" s="26">
        <v>0</v>
      </c>
      <c r="D262" s="35">
        <v>0</v>
      </c>
      <c r="E262" s="35">
        <v>0</v>
      </c>
      <c r="F262" s="25">
        <f t="shared" si="107"/>
        <v>0</v>
      </c>
      <c r="G262" s="25">
        <f t="shared" si="108"/>
        <v>0</v>
      </c>
      <c r="H262" s="35">
        <v>0</v>
      </c>
      <c r="I262" s="35">
        <v>0</v>
      </c>
      <c r="J262" s="35">
        <v>0</v>
      </c>
      <c r="K262" s="35">
        <v>0</v>
      </c>
    </row>
    <row r="263" spans="1:15" ht="42.75" hidden="1" customHeight="1" outlineLevel="3" x14ac:dyDescent="0.3">
      <c r="A263" s="16" t="s">
        <v>413</v>
      </c>
      <c r="B263" s="49" t="s">
        <v>417</v>
      </c>
      <c r="C263" s="26">
        <v>0</v>
      </c>
      <c r="D263" s="35">
        <v>0</v>
      </c>
      <c r="E263" s="35">
        <v>0</v>
      </c>
      <c r="F263" s="25">
        <f t="shared" si="107"/>
        <v>0</v>
      </c>
      <c r="G263" s="25">
        <f t="shared" si="108"/>
        <v>0</v>
      </c>
      <c r="H263" s="35">
        <v>0</v>
      </c>
      <c r="I263" s="35">
        <v>0</v>
      </c>
      <c r="J263" s="35">
        <v>0</v>
      </c>
      <c r="K263" s="35">
        <v>0</v>
      </c>
    </row>
    <row r="264" spans="1:15" ht="12.75" customHeight="1" collapsed="1" x14ac:dyDescent="0.3">
      <c r="A264" s="54" t="s">
        <v>331</v>
      </c>
      <c r="B264" s="55"/>
      <c r="C264" s="43">
        <f>C4+C65+C68+C103+C120+C125+C128+C131+C137+C142+C158+C177+C183+C188+C191+C194+C197+C200+C203+C206+C212+C215+C218+C260</f>
        <v>1109308.7079999999</v>
      </c>
      <c r="D264" s="37">
        <f>D4+D65+D103+D120+D125+D128+D131+D137+D142+D158+D177+D183+D188+D191+D194+D197+D200+D203+D206+D209+D212+D215+D218+D68</f>
        <v>1327100.544</v>
      </c>
      <c r="E264" s="38">
        <f>E218+E215+E212+E206+E203+E200+E197+E194+E191+E188+E183+E177+E158+E142+E137+E131+E128+E125+E120+E103+E68+E65+E4+E209</f>
        <v>1224389.5430000001</v>
      </c>
      <c r="F264" s="25">
        <f t="shared" si="107"/>
        <v>115080.8350000002</v>
      </c>
      <c r="G264" s="25">
        <f t="shared" si="108"/>
        <v>-102711.00099999993</v>
      </c>
      <c r="H264" s="36">
        <f>H4+H65+H68+H103+H120+H125+H128+H131+H137+H142+H158+H177+H183+H188+H191+H194+H197+H200+H203+H206+H212+H215+H218</f>
        <v>1101489907.3100002</v>
      </c>
      <c r="I264" s="25">
        <f>I4+I65+I68+I103+I120+I125+I128+I131+I137+I142+I158+I177+I183+I188+I191+I194+I197+I200+I203+I206+I209+I212+I215+I218</f>
        <v>1234355.344</v>
      </c>
      <c r="J264" s="36">
        <f>J4+J65+J68+J103+J120+J125+J128+J131+J137+J142+J158+J177+J183+J188+J191+J194+J197+J200+J203+J206+J212+J215+J218</f>
        <v>1120514970.8800001</v>
      </c>
      <c r="K264" s="25">
        <f>K4+K65+K68+K103+K120+K125+K128+K131+K137+K142+K158+K177+K183+K188+K191+K194+K197+K200+K203+K206+K209+K212+K215+K218</f>
        <v>1236755.1810000001</v>
      </c>
    </row>
    <row r="265" spans="1:15" x14ac:dyDescent="0.3">
      <c r="E265" s="41"/>
      <c r="F265" s="41"/>
      <c r="G265" s="41"/>
    </row>
  </sheetData>
  <mergeCells count="3">
    <mergeCell ref="A1:H1"/>
    <mergeCell ref="A2:H2"/>
    <mergeCell ref="A264:B264"/>
  </mergeCells>
  <pageMargins left="0.39370078740157483" right="0.39370078740157483" top="0.39370078740157483" bottom="0.39370078740157483" header="0" footer="0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SVOD_ROSP&lt;/Code&gt;&#10;  &lt;ObjectCode&gt;SQUERY_SVOD_ROSP&lt;/ObjectCode&gt;&#10;  &lt;DocName&gt;Сводная бюджетная роспись&lt;/DocName&gt;&#10;  &lt;VariantName&gt;Программы+непрограммные направления (копия от 18.01.2019 13:53:00)&lt;/VariantName&gt;&#10;  &lt;VariantLink&gt;35816358&lt;/VariantLink&gt;&#10;  &lt;SvodReportLink xsi:nil=&quot;true&quot; /&gt;&#10;  &lt;ReportLink&gt;126924&lt;/ReportLink&gt;&#10;  &lt;Note&gt;01.01.2021 - 30.09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52978F5-4D4E-447C-8B24-54D9F05368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Приказ 65</vt:lpstr>
      <vt:lpstr>'Приказ 65'!Заголовки_для_печати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2021-10-21T08:27:51Z</cp:lastPrinted>
  <dcterms:created xsi:type="dcterms:W3CDTF">2021-09-23T04:30:36Z</dcterms:created>
  <dcterms:modified xsi:type="dcterms:W3CDTF">2022-11-23T00:33:38Z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21.1.12.6210 (.NET 4.0)</vt:lpwstr>
  </property>
  <property fmtid="{D5CDD505-2E9C-101B-9397-08002B2CF9AE}" pid="4" name="Версия базы">
    <vt:lpwstr>21.1.1422.27231614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budgetsmart2021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Программы+непрограммные направления (копия от 18.01.2019 13:53:00)</vt:lpwstr>
  </property>
  <property fmtid="{D5CDD505-2E9C-101B-9397-08002B2CF9AE}" pid="11" name="Код отчета">
    <vt:lpwstr>A92899BB2AB84413A65AE7A3704B5A</vt:lpwstr>
  </property>
  <property fmtid="{D5CDD505-2E9C-101B-9397-08002B2CF9AE}" pid="12" name="Локальная база">
    <vt:lpwstr>не используется</vt:lpwstr>
  </property>
</Properties>
</file>