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600"/>
  </bookViews>
  <sheets>
    <sheet name="На Думу" sheetId="3" r:id="rId1"/>
  </sheets>
  <definedNames>
    <definedName name="_xlnm.Print_Titles" localSheetId="0">'На Думу'!$7:$7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3" i="3"/>
  <c r="N12" s="1"/>
  <c r="N11" s="1"/>
  <c r="N10" s="1"/>
  <c r="N9" s="1"/>
  <c r="O13"/>
  <c r="O12" s="1"/>
  <c r="O11" s="1"/>
  <c r="O10" s="1"/>
  <c r="O9" s="1"/>
  <c r="N19"/>
  <c r="O19"/>
  <c r="N21"/>
  <c r="O21"/>
  <c r="O18" s="1"/>
  <c r="N23"/>
  <c r="O23"/>
  <c r="O25"/>
  <c r="N26"/>
  <c r="N25" s="1"/>
  <c r="O26"/>
  <c r="O28"/>
  <c r="N29"/>
  <c r="N28" s="1"/>
  <c r="O29"/>
  <c r="N35"/>
  <c r="O35"/>
  <c r="N37"/>
  <c r="O37"/>
  <c r="N39"/>
  <c r="O39"/>
  <c r="N42"/>
  <c r="N43"/>
  <c r="O43"/>
  <c r="O42" s="1"/>
  <c r="N44"/>
  <c r="N45"/>
  <c r="O45"/>
  <c r="O44" s="1"/>
  <c r="N50"/>
  <c r="N49" s="1"/>
  <c r="N48" s="1"/>
  <c r="N47" s="1"/>
  <c r="N46" s="1"/>
  <c r="O50"/>
  <c r="O49" s="1"/>
  <c r="O48" s="1"/>
  <c r="O47" s="1"/>
  <c r="O46" s="1"/>
  <c r="N56"/>
  <c r="O56"/>
  <c r="N58"/>
  <c r="N55" s="1"/>
  <c r="N54" s="1"/>
  <c r="N53" s="1"/>
  <c r="O58"/>
  <c r="N61"/>
  <c r="N60" s="1"/>
  <c r="O61"/>
  <c r="O60" s="1"/>
  <c r="N65"/>
  <c r="O65"/>
  <c r="N67"/>
  <c r="O67"/>
  <c r="N69"/>
  <c r="O69"/>
  <c r="N72"/>
  <c r="N71" s="1"/>
  <c r="O72"/>
  <c r="O71" s="1"/>
  <c r="N77"/>
  <c r="N76" s="1"/>
  <c r="N75" s="1"/>
  <c r="N74" s="1"/>
  <c r="N78"/>
  <c r="O78"/>
  <c r="O77" s="1"/>
  <c r="O76" s="1"/>
  <c r="O75" s="1"/>
  <c r="O74" s="1"/>
  <c r="N82"/>
  <c r="N81" s="1"/>
  <c r="N84"/>
  <c r="N83" s="1"/>
  <c r="O84"/>
  <c r="O83" s="1"/>
  <c r="O82" s="1"/>
  <c r="O81" s="1"/>
  <c r="N89"/>
  <c r="N88" s="1"/>
  <c r="N87" s="1"/>
  <c r="N86" s="1"/>
  <c r="O89"/>
  <c r="O88" s="1"/>
  <c r="O87" s="1"/>
  <c r="O86" s="1"/>
  <c r="N94"/>
  <c r="N93" s="1"/>
  <c r="O94"/>
  <c r="O93" s="1"/>
  <c r="N97"/>
  <c r="N96" s="1"/>
  <c r="O97"/>
  <c r="O96" s="1"/>
  <c r="N101"/>
  <c r="N100" s="1"/>
  <c r="N99" s="1"/>
  <c r="O101"/>
  <c r="O100" s="1"/>
  <c r="O99" s="1"/>
  <c r="N106"/>
  <c r="N105" s="1"/>
  <c r="N104" s="1"/>
  <c r="N103" s="1"/>
  <c r="O106"/>
  <c r="O105" s="1"/>
  <c r="O104" s="1"/>
  <c r="O103" s="1"/>
  <c r="N111"/>
  <c r="N110" s="1"/>
  <c r="N109" s="1"/>
  <c r="N108" s="1"/>
  <c r="O111"/>
  <c r="O110" s="1"/>
  <c r="O109" s="1"/>
  <c r="O108" s="1"/>
  <c r="N115"/>
  <c r="N114" s="1"/>
  <c r="N113" s="1"/>
  <c r="O115"/>
  <c r="O114" s="1"/>
  <c r="O113" s="1"/>
  <c r="N116"/>
  <c r="O116"/>
  <c r="N120"/>
  <c r="N119" s="1"/>
  <c r="N118" s="1"/>
  <c r="O120"/>
  <c r="O119" s="1"/>
  <c r="O118" s="1"/>
  <c r="N121"/>
  <c r="O121"/>
  <c r="N125"/>
  <c r="N124" s="1"/>
  <c r="N123" s="1"/>
  <c r="O125"/>
  <c r="O124" s="1"/>
  <c r="O123" s="1"/>
  <c r="N126"/>
  <c r="O126"/>
  <c r="N131"/>
  <c r="O131"/>
  <c r="N133"/>
  <c r="O133"/>
  <c r="N135"/>
  <c r="O135"/>
  <c r="N138"/>
  <c r="N137" s="1"/>
  <c r="O138"/>
  <c r="O137" s="1"/>
  <c r="N141"/>
  <c r="O141"/>
  <c r="N143"/>
  <c r="N140" s="1"/>
  <c r="O143"/>
  <c r="O140" s="1"/>
  <c r="N146"/>
  <c r="N145" s="1"/>
  <c r="O146"/>
  <c r="O145" s="1"/>
  <c r="N149"/>
  <c r="N148" s="1"/>
  <c r="O149"/>
  <c r="O148" s="1"/>
  <c r="N152"/>
  <c r="N151" s="1"/>
  <c r="O152"/>
  <c r="O151" s="1"/>
  <c r="N155"/>
  <c r="N154" s="1"/>
  <c r="O155"/>
  <c r="O154" s="1"/>
  <c r="N158"/>
  <c r="N157" s="1"/>
  <c r="O158"/>
  <c r="O157" s="1"/>
  <c r="N161"/>
  <c r="N160" s="1"/>
  <c r="O161"/>
  <c r="O160" s="1"/>
  <c r="N164"/>
  <c r="N163" s="1"/>
  <c r="O164"/>
  <c r="O163" s="1"/>
  <c r="N167"/>
  <c r="O167"/>
  <c r="N168"/>
  <c r="O168"/>
  <c r="N169"/>
  <c r="O169"/>
  <c r="N170"/>
  <c r="O170"/>
  <c r="N172"/>
  <c r="O172"/>
  <c r="N173"/>
  <c r="O174"/>
  <c r="O171" s="1"/>
  <c r="N175"/>
  <c r="N174" s="1"/>
  <c r="N176"/>
  <c r="O176"/>
  <c r="N179"/>
  <c r="N180"/>
  <c r="O180"/>
  <c r="O179" s="1"/>
  <c r="N183"/>
  <c r="N182" s="1"/>
  <c r="O183"/>
  <c r="O182" s="1"/>
  <c r="N186"/>
  <c r="N185" s="1"/>
  <c r="O186"/>
  <c r="O185" s="1"/>
  <c r="N190"/>
  <c r="N189" s="1"/>
  <c r="O190"/>
  <c r="O189" s="1"/>
  <c r="O188" s="1"/>
  <c r="N192"/>
  <c r="N191" s="1"/>
  <c r="O192"/>
  <c r="O191" s="1"/>
  <c r="N194"/>
  <c r="N195"/>
  <c r="O195"/>
  <c r="O194" s="1"/>
  <c r="N197"/>
  <c r="N196" s="1"/>
  <c r="O197"/>
  <c r="O196" s="1"/>
  <c r="N200"/>
  <c r="N199" s="1"/>
  <c r="O200"/>
  <c r="O199" s="1"/>
  <c r="O198" s="1"/>
  <c r="O201"/>
  <c r="N202"/>
  <c r="N201" s="1"/>
  <c r="O202"/>
  <c r="O203"/>
  <c r="N204"/>
  <c r="N203" s="1"/>
  <c r="O204"/>
  <c r="N207"/>
  <c r="N206" s="1"/>
  <c r="O207"/>
  <c r="O206" s="1"/>
  <c r="N211"/>
  <c r="N210" s="1"/>
  <c r="O211"/>
  <c r="O210" s="1"/>
  <c r="N212"/>
  <c r="O212"/>
  <c r="N214"/>
  <c r="O214"/>
  <c r="N221"/>
  <c r="N220" s="1"/>
  <c r="N219" s="1"/>
  <c r="N218" s="1"/>
  <c r="N217" s="1"/>
  <c r="N216" s="1"/>
  <c r="O221"/>
  <c r="O220" s="1"/>
  <c r="O219" s="1"/>
  <c r="O218" s="1"/>
  <c r="O217" s="1"/>
  <c r="O216" s="1"/>
  <c r="N228"/>
  <c r="O228"/>
  <c r="N230"/>
  <c r="O230"/>
  <c r="N237"/>
  <c r="N236" s="1"/>
  <c r="N235" s="1"/>
  <c r="N234" s="1"/>
  <c r="N233" s="1"/>
  <c r="O237"/>
  <c r="O236" s="1"/>
  <c r="O235" s="1"/>
  <c r="O234" s="1"/>
  <c r="O233" s="1"/>
  <c r="O243"/>
  <c r="N244"/>
  <c r="N243" s="1"/>
  <c r="O244"/>
  <c r="O246"/>
  <c r="N247"/>
  <c r="N246" s="1"/>
  <c r="O247"/>
  <c r="N250"/>
  <c r="N249" s="1"/>
  <c r="O250"/>
  <c r="O249" s="1"/>
  <c r="N253"/>
  <c r="N252" s="1"/>
  <c r="O253"/>
  <c r="O252" s="1"/>
  <c r="O259"/>
  <c r="N260"/>
  <c r="N259" s="1"/>
  <c r="O260"/>
  <c r="O262"/>
  <c r="N263"/>
  <c r="N262" s="1"/>
  <c r="O263"/>
  <c r="N266"/>
  <c r="N265" s="1"/>
  <c r="O266"/>
  <c r="O265" s="1"/>
  <c r="N269"/>
  <c r="N268" s="1"/>
  <c r="O269"/>
  <c r="O268" s="1"/>
  <c r="O271"/>
  <c r="N272"/>
  <c r="N271" s="1"/>
  <c r="O272"/>
  <c r="N276"/>
  <c r="N275" s="1"/>
  <c r="N274" s="1"/>
  <c r="O276"/>
  <c r="O275" s="1"/>
  <c r="O274" s="1"/>
  <c r="N277"/>
  <c r="O277"/>
  <c r="N282"/>
  <c r="N281" s="1"/>
  <c r="N280" s="1"/>
  <c r="N279" s="1"/>
  <c r="N283"/>
  <c r="O283"/>
  <c r="O282" s="1"/>
  <c r="O281" s="1"/>
  <c r="O280" s="1"/>
  <c r="O279" s="1"/>
  <c r="N289"/>
  <c r="O289"/>
  <c r="N291"/>
  <c r="N288" s="1"/>
  <c r="O291"/>
  <c r="N294"/>
  <c r="N293" s="1"/>
  <c r="O294"/>
  <c r="O293" s="1"/>
  <c r="N296"/>
  <c r="N297"/>
  <c r="O297"/>
  <c r="O296" s="1"/>
  <c r="N302"/>
  <c r="N301" s="1"/>
  <c r="N300" s="1"/>
  <c r="N299" s="1"/>
  <c r="O302"/>
  <c r="O301" s="1"/>
  <c r="O300" s="1"/>
  <c r="O299" s="1"/>
  <c r="N307"/>
  <c r="N306" s="1"/>
  <c r="N305" s="1"/>
  <c r="O307"/>
  <c r="O306" s="1"/>
  <c r="O305" s="1"/>
  <c r="N310"/>
  <c r="N309" s="1"/>
  <c r="O310"/>
  <c r="O309" s="1"/>
  <c r="N316"/>
  <c r="N317"/>
  <c r="O317"/>
  <c r="O316" s="1"/>
  <c r="O315" s="1"/>
  <c r="O314" s="1"/>
  <c r="N319"/>
  <c r="N320"/>
  <c r="O320"/>
  <c r="O319" s="1"/>
  <c r="N322"/>
  <c r="N323"/>
  <c r="O323"/>
  <c r="O322" s="1"/>
  <c r="N328"/>
  <c r="N327" s="1"/>
  <c r="O328"/>
  <c r="O327" s="1"/>
  <c r="N330"/>
  <c r="N331"/>
  <c r="O331"/>
  <c r="O330" s="1"/>
  <c r="O336"/>
  <c r="N337"/>
  <c r="N336" s="1"/>
  <c r="O337"/>
  <c r="N340"/>
  <c r="N339" s="1"/>
  <c r="O340"/>
  <c r="O339" s="1"/>
  <c r="N345"/>
  <c r="N346"/>
  <c r="O346"/>
  <c r="O345" s="1"/>
  <c r="O344" s="1"/>
  <c r="O343" s="1"/>
  <c r="N348"/>
  <c r="N349"/>
  <c r="O349"/>
  <c r="O348" s="1"/>
  <c r="N352"/>
  <c r="N351" s="1"/>
  <c r="N353"/>
  <c r="N354"/>
  <c r="O354"/>
  <c r="O353" s="1"/>
  <c r="O352" s="1"/>
  <c r="O351" s="1"/>
  <c r="N359"/>
  <c r="N358" s="1"/>
  <c r="N357" s="1"/>
  <c r="N356" s="1"/>
  <c r="O359"/>
  <c r="O358" s="1"/>
  <c r="N361"/>
  <c r="N362"/>
  <c r="O362"/>
  <c r="O361" s="1"/>
  <c r="N367"/>
  <c r="O367"/>
  <c r="N369"/>
  <c r="O369"/>
  <c r="O375"/>
  <c r="N376"/>
  <c r="N375" s="1"/>
  <c r="O376"/>
  <c r="O378"/>
  <c r="N379"/>
  <c r="N378" s="1"/>
  <c r="O379"/>
  <c r="N382"/>
  <c r="N381" s="1"/>
  <c r="O382"/>
  <c r="O381" s="1"/>
  <c r="O386"/>
  <c r="N387"/>
  <c r="N386" s="1"/>
  <c r="O387"/>
  <c r="O389"/>
  <c r="N390"/>
  <c r="N389" s="1"/>
  <c r="O390"/>
  <c r="N395"/>
  <c r="N394" s="1"/>
  <c r="O395"/>
  <c r="O394" s="1"/>
  <c r="N398"/>
  <c r="N397" s="1"/>
  <c r="O398"/>
  <c r="O397" s="1"/>
  <c r="N401"/>
  <c r="N400" s="1"/>
  <c r="O401"/>
  <c r="N403"/>
  <c r="O403"/>
  <c r="N405"/>
  <c r="N406"/>
  <c r="O406"/>
  <c r="O405" s="1"/>
  <c r="N409"/>
  <c r="N408" s="1"/>
  <c r="O409"/>
  <c r="O408" s="1"/>
  <c r="N415"/>
  <c r="O415"/>
  <c r="N417"/>
  <c r="O417"/>
  <c r="O414" s="1"/>
  <c r="O413" s="1"/>
  <c r="O412" s="1"/>
  <c r="O411" s="1"/>
  <c r="O424"/>
  <c r="O425"/>
  <c r="N426"/>
  <c r="N425" s="1"/>
  <c r="N424" s="1"/>
  <c r="N427"/>
  <c r="N428"/>
  <c r="O428"/>
  <c r="O427" s="1"/>
  <c r="N430"/>
  <c r="N431"/>
  <c r="O431"/>
  <c r="O430" s="1"/>
  <c r="N433"/>
  <c r="O433"/>
  <c r="N434"/>
  <c r="O434"/>
  <c r="N436"/>
  <c r="O436"/>
  <c r="N437"/>
  <c r="O437"/>
  <c r="O440"/>
  <c r="N441"/>
  <c r="N440" s="1"/>
  <c r="O441"/>
  <c r="N444"/>
  <c r="N443" s="1"/>
  <c r="O444"/>
  <c r="O443" s="1"/>
  <c r="O448"/>
  <c r="O447" s="1"/>
  <c r="O446" s="1"/>
  <c r="N449"/>
  <c r="N448" s="1"/>
  <c r="N447" s="1"/>
  <c r="N446" s="1"/>
  <c r="O449"/>
  <c r="N454"/>
  <c r="N453" s="1"/>
  <c r="N452" s="1"/>
  <c r="N451" s="1"/>
  <c r="O454"/>
  <c r="O453" s="1"/>
  <c r="O452" s="1"/>
  <c r="O451" s="1"/>
  <c r="N459"/>
  <c r="N458" s="1"/>
  <c r="N457" s="1"/>
  <c r="N456" s="1"/>
  <c r="O459"/>
  <c r="O458" s="1"/>
  <c r="O457" s="1"/>
  <c r="O456" s="1"/>
  <c r="N466"/>
  <c r="N465" s="1"/>
  <c r="O466"/>
  <c r="O465" s="1"/>
  <c r="N469"/>
  <c r="N468" s="1"/>
  <c r="O469"/>
  <c r="O468" s="1"/>
  <c r="O471"/>
  <c r="O472"/>
  <c r="N473"/>
  <c r="N472" s="1"/>
  <c r="N471" s="1"/>
  <c r="N474"/>
  <c r="N475"/>
  <c r="O475"/>
  <c r="O474" s="1"/>
  <c r="N477"/>
  <c r="N478"/>
  <c r="O478"/>
  <c r="O477" s="1"/>
  <c r="N481"/>
  <c r="O481"/>
  <c r="N483"/>
  <c r="N480" s="1"/>
  <c r="O483"/>
  <c r="O480" s="1"/>
  <c r="N486"/>
  <c r="O486"/>
  <c r="N488"/>
  <c r="N485" s="1"/>
  <c r="O488"/>
  <c r="N492"/>
  <c r="N491" s="1"/>
  <c r="O492"/>
  <c r="O491" s="1"/>
  <c r="N494"/>
  <c r="N495"/>
  <c r="O495"/>
  <c r="O494" s="1"/>
  <c r="N498"/>
  <c r="N497" s="1"/>
  <c r="O498"/>
  <c r="O497" s="1"/>
  <c r="N500"/>
  <c r="N501"/>
  <c r="O501"/>
  <c r="O500" s="1"/>
  <c r="N504"/>
  <c r="N503" s="1"/>
  <c r="O504"/>
  <c r="O503" s="1"/>
  <c r="N506"/>
  <c r="N507"/>
  <c r="O507"/>
  <c r="O506" s="1"/>
  <c r="N509"/>
  <c r="N510"/>
  <c r="O510"/>
  <c r="O509" s="1"/>
  <c r="N512"/>
  <c r="N513"/>
  <c r="O513"/>
  <c r="O512" s="1"/>
  <c r="N517"/>
  <c r="N516" s="1"/>
  <c r="N515" s="1"/>
  <c r="N518"/>
  <c r="O518"/>
  <c r="O517" s="1"/>
  <c r="O516" s="1"/>
  <c r="O515" s="1"/>
  <c r="N523"/>
  <c r="N522" s="1"/>
  <c r="N521" s="1"/>
  <c r="N520" s="1"/>
  <c r="O523"/>
  <c r="O522" s="1"/>
  <c r="O521" s="1"/>
  <c r="O520" s="1"/>
  <c r="N528"/>
  <c r="N527" s="1"/>
  <c r="N526" s="1"/>
  <c r="N525" s="1"/>
  <c r="O528"/>
  <c r="O527" s="1"/>
  <c r="O526" s="1"/>
  <c r="O525" s="1"/>
  <c r="N533"/>
  <c r="N532" s="1"/>
  <c r="N531" s="1"/>
  <c r="N530" s="1"/>
  <c r="O533"/>
  <c r="O532" s="1"/>
  <c r="O531" s="1"/>
  <c r="O530" s="1"/>
  <c r="N540"/>
  <c r="N539" s="1"/>
  <c r="O540"/>
  <c r="O539" s="1"/>
  <c r="N541"/>
  <c r="N543"/>
  <c r="N542" s="1"/>
  <c r="O543"/>
  <c r="O542" s="1"/>
  <c r="N548"/>
  <c r="N547" s="1"/>
  <c r="N546" s="1"/>
  <c r="N545" s="1"/>
  <c r="O548"/>
  <c r="O547" s="1"/>
  <c r="O546" s="1"/>
  <c r="O545" s="1"/>
  <c r="O552"/>
  <c r="O551" s="1"/>
  <c r="O553"/>
  <c r="N554"/>
  <c r="N553" s="1"/>
  <c r="N552" s="1"/>
  <c r="N551" s="1"/>
  <c r="N555"/>
  <c r="N556"/>
  <c r="N557"/>
  <c r="O557"/>
  <c r="O556" s="1"/>
  <c r="O555" s="1"/>
  <c r="N562"/>
  <c r="N561" s="1"/>
  <c r="N560" s="1"/>
  <c r="N559" s="1"/>
  <c r="O562"/>
  <c r="O561" s="1"/>
  <c r="O560" s="1"/>
  <c r="O559" s="1"/>
  <c r="N568"/>
  <c r="N567" s="1"/>
  <c r="N566" s="1"/>
  <c r="N565" s="1"/>
  <c r="N569"/>
  <c r="O569"/>
  <c r="O568" s="1"/>
  <c r="O567" s="1"/>
  <c r="O566" s="1"/>
  <c r="O565" s="1"/>
  <c r="N574"/>
  <c r="N573" s="1"/>
  <c r="N572" s="1"/>
  <c r="N571" s="1"/>
  <c r="O574"/>
  <c r="O573" s="1"/>
  <c r="O572" s="1"/>
  <c r="O571" s="1"/>
  <c r="N580"/>
  <c r="N579" s="1"/>
  <c r="N578" s="1"/>
  <c r="N577" s="1"/>
  <c r="N576" s="1"/>
  <c r="O580"/>
  <c r="O579" s="1"/>
  <c r="O578" s="1"/>
  <c r="O577" s="1"/>
  <c r="O576" s="1"/>
  <c r="N587"/>
  <c r="N586" s="1"/>
  <c r="N585" s="1"/>
  <c r="O587"/>
  <c r="O586" s="1"/>
  <c r="O585" s="1"/>
  <c r="N590"/>
  <c r="N591"/>
  <c r="O591"/>
  <c r="O590" s="1"/>
  <c r="O589" s="1"/>
  <c r="N593"/>
  <c r="N594"/>
  <c r="O594"/>
  <c r="O593" s="1"/>
  <c r="N597"/>
  <c r="N596" s="1"/>
  <c r="O597"/>
  <c r="O596" s="1"/>
  <c r="N599"/>
  <c r="O599"/>
  <c r="N604"/>
  <c r="N603" s="1"/>
  <c r="O604"/>
  <c r="N606"/>
  <c r="O606"/>
  <c r="N609"/>
  <c r="N608" s="1"/>
  <c r="O609"/>
  <c r="O608" s="1"/>
  <c r="N611"/>
  <c r="O611"/>
  <c r="N613"/>
  <c r="O613"/>
  <c r="N614"/>
  <c r="O614"/>
  <c r="N618"/>
  <c r="N617" s="1"/>
  <c r="N616" s="1"/>
  <c r="O618"/>
  <c r="O617" s="1"/>
  <c r="O616" s="1"/>
  <c r="N620"/>
  <c r="O620"/>
  <c r="N624"/>
  <c r="N623" s="1"/>
  <c r="N622" s="1"/>
  <c r="O624"/>
  <c r="O623" s="1"/>
  <c r="O622" s="1"/>
  <c r="N629"/>
  <c r="N628" s="1"/>
  <c r="N627" s="1"/>
  <c r="N626" s="1"/>
  <c r="O629"/>
  <c r="O628" s="1"/>
  <c r="O627" s="1"/>
  <c r="O626" s="1"/>
  <c r="N632"/>
  <c r="N631" s="1"/>
  <c r="N633"/>
  <c r="N634"/>
  <c r="O634"/>
  <c r="O633" s="1"/>
  <c r="O632" s="1"/>
  <c r="O631" s="1"/>
  <c r="N641"/>
  <c r="N640" s="1"/>
  <c r="O641"/>
  <c r="O640" s="1"/>
  <c r="N644"/>
  <c r="N643" s="1"/>
  <c r="O644"/>
  <c r="O643" s="1"/>
  <c r="N647"/>
  <c r="N646" s="1"/>
  <c r="O647"/>
  <c r="O646" s="1"/>
  <c r="N650"/>
  <c r="N649" s="1"/>
  <c r="O650"/>
  <c r="O649" s="1"/>
  <c r="N653"/>
  <c r="N652" s="1"/>
  <c r="O653"/>
  <c r="O652" s="1"/>
  <c r="N654"/>
  <c r="N656"/>
  <c r="N655" s="1"/>
  <c r="O656"/>
  <c r="O655" s="1"/>
  <c r="N659"/>
  <c r="N658" s="1"/>
  <c r="O659"/>
  <c r="O658" s="1"/>
  <c r="N662"/>
  <c r="N661" s="1"/>
  <c r="O662"/>
  <c r="O661" s="1"/>
  <c r="O665"/>
  <c r="O664" s="1"/>
  <c r="N666"/>
  <c r="N665" s="1"/>
  <c r="N664" s="1"/>
  <c r="N667"/>
  <c r="N668"/>
  <c r="O668"/>
  <c r="O667" s="1"/>
  <c r="N670"/>
  <c r="N671"/>
  <c r="O671"/>
  <c r="O670" s="1"/>
  <c r="N673"/>
  <c r="N674"/>
  <c r="O674"/>
  <c r="O673" s="1"/>
  <c r="N677"/>
  <c r="N678"/>
  <c r="O678"/>
  <c r="O677" s="1"/>
  <c r="N680"/>
  <c r="N681"/>
  <c r="O681"/>
  <c r="O680" s="1"/>
  <c r="N684"/>
  <c r="N683" s="1"/>
  <c r="O684"/>
  <c r="O683" s="1"/>
  <c r="N687"/>
  <c r="N688"/>
  <c r="O688"/>
  <c r="O687" s="1"/>
  <c r="N690"/>
  <c r="N691"/>
  <c r="O691"/>
  <c r="O690" s="1"/>
  <c r="O695"/>
  <c r="O694" s="1"/>
  <c r="O693" s="1"/>
  <c r="N696"/>
  <c r="N695" s="1"/>
  <c r="N694" s="1"/>
  <c r="N693" s="1"/>
  <c r="O696"/>
  <c r="O698"/>
  <c r="O700"/>
  <c r="O699" s="1"/>
  <c r="N701"/>
  <c r="N700" s="1"/>
  <c r="N699" s="1"/>
  <c r="N698" s="1"/>
  <c r="O701"/>
  <c r="N704"/>
  <c r="N703" s="1"/>
  <c r="N705"/>
  <c r="N706"/>
  <c r="O706"/>
  <c r="O705" s="1"/>
  <c r="O704" s="1"/>
  <c r="O703" s="1"/>
  <c r="N710"/>
  <c r="N709" s="1"/>
  <c r="N708" s="1"/>
  <c r="N711"/>
  <c r="O711"/>
  <c r="O710" s="1"/>
  <c r="O709" s="1"/>
  <c r="O708" s="1"/>
  <c r="O715"/>
  <c r="O714" s="1"/>
  <c r="O713" s="1"/>
  <c r="N716"/>
  <c r="N715" s="1"/>
  <c r="N714" s="1"/>
  <c r="N713" s="1"/>
  <c r="O716"/>
  <c r="N722"/>
  <c r="N721" s="1"/>
  <c r="N720" s="1"/>
  <c r="N719" s="1"/>
  <c r="N718" s="1"/>
  <c r="O722"/>
  <c r="O721" s="1"/>
  <c r="O720" s="1"/>
  <c r="O719" s="1"/>
  <c r="O718" s="1"/>
  <c r="N723"/>
  <c r="O723"/>
  <c r="O729"/>
  <c r="O728" s="1"/>
  <c r="O727" s="1"/>
  <c r="O726" s="1"/>
  <c r="N730"/>
  <c r="N729" s="1"/>
  <c r="N728" s="1"/>
  <c r="N727" s="1"/>
  <c r="N726" s="1"/>
  <c r="O730"/>
  <c r="O736"/>
  <c r="O735" s="1"/>
  <c r="O734" s="1"/>
  <c r="O733" s="1"/>
  <c r="N737"/>
  <c r="N736" s="1"/>
  <c r="N735" s="1"/>
  <c r="N734" s="1"/>
  <c r="N733" s="1"/>
  <c r="O737"/>
  <c r="O741"/>
  <c r="O740" s="1"/>
  <c r="O739" s="1"/>
  <c r="N742"/>
  <c r="N741" s="1"/>
  <c r="N740" s="1"/>
  <c r="N739" s="1"/>
  <c r="O742"/>
  <c r="N747"/>
  <c r="N746" s="1"/>
  <c r="N745" s="1"/>
  <c r="N744" s="1"/>
  <c r="O747"/>
  <c r="O746" s="1"/>
  <c r="O745" s="1"/>
  <c r="O744" s="1"/>
  <c r="N748"/>
  <c r="O751"/>
  <c r="N752"/>
  <c r="N751" s="1"/>
  <c r="O752"/>
  <c r="O754"/>
  <c r="N755"/>
  <c r="N754" s="1"/>
  <c r="O755"/>
  <c r="N762"/>
  <c r="O762"/>
  <c r="O761" s="1"/>
  <c r="O760" s="1"/>
  <c r="O759" s="1"/>
  <c r="O758" s="1"/>
  <c r="N764"/>
  <c r="N761" s="1"/>
  <c r="N760" s="1"/>
  <c r="N759" s="1"/>
  <c r="N758" s="1"/>
  <c r="O764"/>
  <c r="N769"/>
  <c r="N768" s="1"/>
  <c r="N767" s="1"/>
  <c r="N766" s="1"/>
  <c r="O769"/>
  <c r="O768" s="1"/>
  <c r="O767" s="1"/>
  <c r="O766" s="1"/>
  <c r="N770"/>
  <c r="O770"/>
  <c r="N776"/>
  <c r="O776"/>
  <c r="O775" s="1"/>
  <c r="N778"/>
  <c r="O778"/>
  <c r="N781"/>
  <c r="N780" s="1"/>
  <c r="O781"/>
  <c r="O780" s="1"/>
  <c r="N784"/>
  <c r="N783" s="1"/>
  <c r="O784"/>
  <c r="O783" s="1"/>
  <c r="O786"/>
  <c r="N787"/>
  <c r="N786" s="1"/>
  <c r="O787"/>
  <c r="N790"/>
  <c r="N789" s="1"/>
  <c r="O790"/>
  <c r="O789" s="1"/>
  <c r="N793"/>
  <c r="N792" s="1"/>
  <c r="O793"/>
  <c r="O792" s="1"/>
  <c r="O799"/>
  <c r="O798" s="1"/>
  <c r="O797" s="1"/>
  <c r="N800"/>
  <c r="N799" s="1"/>
  <c r="O800"/>
  <c r="N801"/>
  <c r="N802"/>
  <c r="O802"/>
  <c r="N803"/>
  <c r="O803"/>
  <c r="O807"/>
  <c r="O806" s="1"/>
  <c r="O805" s="1"/>
  <c r="N808"/>
  <c r="N807" s="1"/>
  <c r="N806" s="1"/>
  <c r="N805" s="1"/>
  <c r="O808"/>
  <c r="N813"/>
  <c r="N812" s="1"/>
  <c r="O813"/>
  <c r="O812" s="1"/>
  <c r="N816"/>
  <c r="N815" s="1"/>
  <c r="O816"/>
  <c r="O815" s="1"/>
  <c r="N821"/>
  <c r="N820" s="1"/>
  <c r="N819" s="1"/>
  <c r="N818" s="1"/>
  <c r="O821"/>
  <c r="O820" s="1"/>
  <c r="O819" s="1"/>
  <c r="O818" s="1"/>
  <c r="N828"/>
  <c r="N827" s="1"/>
  <c r="N826" s="1"/>
  <c r="N825" s="1"/>
  <c r="N824" s="1"/>
  <c r="N823" s="1"/>
  <c r="O828"/>
  <c r="O827" s="1"/>
  <c r="O826" s="1"/>
  <c r="O825" s="1"/>
  <c r="O824" s="1"/>
  <c r="O823" s="1"/>
  <c r="N834"/>
  <c r="N833" s="1"/>
  <c r="N832" s="1"/>
  <c r="N831" s="1"/>
  <c r="N830" s="1"/>
  <c r="N835"/>
  <c r="O835"/>
  <c r="O834" s="1"/>
  <c r="O833" s="1"/>
  <c r="O832" s="1"/>
  <c r="O831" s="1"/>
  <c r="O830" s="1"/>
  <c r="N842"/>
  <c r="N841" s="1"/>
  <c r="O842"/>
  <c r="O841" s="1"/>
  <c r="N845"/>
  <c r="N844" s="1"/>
  <c r="O845"/>
  <c r="O844" s="1"/>
  <c r="J175"/>
  <c r="H175"/>
  <c r="G173"/>
  <c r="N385" l="1"/>
  <c r="N384" s="1"/>
  <c r="O41"/>
  <c r="N775"/>
  <c r="N774" s="1"/>
  <c r="N773" s="1"/>
  <c r="N772" s="1"/>
  <c r="O676"/>
  <c r="O603"/>
  <c r="O485"/>
  <c r="O400"/>
  <c r="O209"/>
  <c r="O92"/>
  <c r="N18"/>
  <c r="N17" s="1"/>
  <c r="N16" s="1"/>
  <c r="N15" s="1"/>
  <c r="O385"/>
  <c r="O384" s="1"/>
  <c r="O335"/>
  <c r="O334" s="1"/>
  <c r="O34"/>
  <c r="O33" s="1"/>
  <c r="O32" s="1"/>
  <c r="O31" s="1"/>
  <c r="O17"/>
  <c r="O16" s="1"/>
  <c r="O15" s="1"/>
  <c r="O550"/>
  <c r="N538"/>
  <c r="N537" s="1"/>
  <c r="N536" s="1"/>
  <c r="O464"/>
  <c r="O374"/>
  <c r="O373" s="1"/>
  <c r="O372" s="1"/>
  <c r="O357"/>
  <c r="O356" s="1"/>
  <c r="N315"/>
  <c r="N314" s="1"/>
  <c r="N287"/>
  <c r="N286" s="1"/>
  <c r="O242"/>
  <c r="O241" s="1"/>
  <c r="O240" s="1"/>
  <c r="O239" s="1"/>
  <c r="N193"/>
  <c r="O166"/>
  <c r="O750"/>
  <c r="O749" s="1"/>
  <c r="N602"/>
  <c r="N798"/>
  <c r="N797" s="1"/>
  <c r="N796" s="1"/>
  <c r="N757"/>
  <c r="O288"/>
  <c r="N242"/>
  <c r="N241" s="1"/>
  <c r="N240" s="1"/>
  <c r="N239" s="1"/>
  <c r="N209"/>
  <c r="N171"/>
  <c r="N130"/>
  <c r="N92"/>
  <c r="N91" s="1"/>
  <c r="O64"/>
  <c r="O63" s="1"/>
  <c r="O62" s="1"/>
  <c r="N686"/>
  <c r="N490"/>
  <c r="O439"/>
  <c r="N423"/>
  <c r="N414"/>
  <c r="N413" s="1"/>
  <c r="N412" s="1"/>
  <c r="N411" s="1"/>
  <c r="N366"/>
  <c r="N365" s="1"/>
  <c r="N364" s="1"/>
  <c r="O366"/>
  <c r="O365" s="1"/>
  <c r="O364" s="1"/>
  <c r="N344"/>
  <c r="N343" s="1"/>
  <c r="N326"/>
  <c r="N325" s="1"/>
  <c r="N313" s="1"/>
  <c r="O258"/>
  <c r="O257" s="1"/>
  <c r="O256" s="1"/>
  <c r="O255" s="1"/>
  <c r="O227"/>
  <c r="O226" s="1"/>
  <c r="O225" s="1"/>
  <c r="O224" s="1"/>
  <c r="O223" s="1"/>
  <c r="N227"/>
  <c r="N226" s="1"/>
  <c r="N225" s="1"/>
  <c r="N224" s="1"/>
  <c r="N223" s="1"/>
  <c r="O130"/>
  <c r="N601"/>
  <c r="O639"/>
  <c r="N589"/>
  <c r="N335"/>
  <c r="N334" s="1"/>
  <c r="N304"/>
  <c r="N198"/>
  <c r="O774"/>
  <c r="O773" s="1"/>
  <c r="O772" s="1"/>
  <c r="N840"/>
  <c r="N839" s="1"/>
  <c r="N838" s="1"/>
  <c r="N837" s="1"/>
  <c r="N811"/>
  <c r="N810" s="1"/>
  <c r="N795" s="1"/>
  <c r="N771" s="1"/>
  <c r="O796"/>
  <c r="O757"/>
  <c r="O732"/>
  <c r="O725" s="1"/>
  <c r="N676"/>
  <c r="N584"/>
  <c r="N374"/>
  <c r="N373" s="1"/>
  <c r="N372" s="1"/>
  <c r="N188"/>
  <c r="N564"/>
  <c r="N639"/>
  <c r="N393"/>
  <c r="N392" s="1"/>
  <c r="N285"/>
  <c r="N258"/>
  <c r="N257" s="1"/>
  <c r="N256" s="1"/>
  <c r="N255" s="1"/>
  <c r="O564"/>
  <c r="O423"/>
  <c r="O422" s="1"/>
  <c r="O421" s="1"/>
  <c r="O420" s="1"/>
  <c r="O393"/>
  <c r="O392" s="1"/>
  <c r="O371" s="1"/>
  <c r="N166"/>
  <c r="N34"/>
  <c r="O686"/>
  <c r="O538"/>
  <c r="O537" s="1"/>
  <c r="O536" s="1"/>
  <c r="O535" s="1"/>
  <c r="O490"/>
  <c r="O463" s="1"/>
  <c r="O462" s="1"/>
  <c r="O461" s="1"/>
  <c r="O91"/>
  <c r="O584"/>
  <c r="N550"/>
  <c r="N535" s="1"/>
  <c r="N439"/>
  <c r="N422" s="1"/>
  <c r="N421" s="1"/>
  <c r="N420" s="1"/>
  <c r="O304"/>
  <c r="O287"/>
  <c r="O286" s="1"/>
  <c r="O193"/>
  <c r="O129" s="1"/>
  <c r="O128" s="1"/>
  <c r="O80" s="1"/>
  <c r="N41"/>
  <c r="O840"/>
  <c r="O839" s="1"/>
  <c r="O838" s="1"/>
  <c r="O837" s="1"/>
  <c r="O811"/>
  <c r="O810" s="1"/>
  <c r="N750"/>
  <c r="N749" s="1"/>
  <c r="N732" s="1"/>
  <c r="N725" s="1"/>
  <c r="O602"/>
  <c r="O601" s="1"/>
  <c r="N464"/>
  <c r="O342"/>
  <c r="O333" s="1"/>
  <c r="O326"/>
  <c r="O325" s="1"/>
  <c r="O313" s="1"/>
  <c r="N64"/>
  <c r="N63" s="1"/>
  <c r="N62" s="1"/>
  <c r="N52" s="1"/>
  <c r="O55"/>
  <c r="O54" s="1"/>
  <c r="O53" s="1"/>
  <c r="O52" s="1"/>
  <c r="G402"/>
  <c r="G610"/>
  <c r="N371" l="1"/>
  <c r="N129"/>
  <c r="N128" s="1"/>
  <c r="N80" s="1"/>
  <c r="N33"/>
  <c r="N32" s="1"/>
  <c r="N31" s="1"/>
  <c r="N583"/>
  <c r="N582" s="1"/>
  <c r="N638"/>
  <c r="N637" s="1"/>
  <c r="N636" s="1"/>
  <c r="N419"/>
  <c r="N463"/>
  <c r="N462" s="1"/>
  <c r="N461" s="1"/>
  <c r="N342"/>
  <c r="N333" s="1"/>
  <c r="O312"/>
  <c r="O285"/>
  <c r="O232" s="1"/>
  <c r="N232"/>
  <c r="O8"/>
  <c r="N8"/>
  <c r="O795"/>
  <c r="O583"/>
  <c r="O582" s="1"/>
  <c r="O419" s="1"/>
  <c r="O638"/>
  <c r="O637" s="1"/>
  <c r="O636" s="1"/>
  <c r="O771"/>
  <c r="K605"/>
  <c r="K73"/>
  <c r="K20"/>
  <c r="K27"/>
  <c r="K57"/>
  <c r="K36"/>
  <c r="N312" l="1"/>
  <c r="N847" s="1"/>
  <c r="O847"/>
  <c r="G614"/>
  <c r="G613" s="1"/>
  <c r="H614"/>
  <c r="H613" s="1"/>
  <c r="I614"/>
  <c r="I613" s="1"/>
  <c r="J614"/>
  <c r="J613" s="1"/>
  <c r="K614"/>
  <c r="K613" s="1"/>
  <c r="L614"/>
  <c r="L613" s="1"/>
  <c r="M614"/>
  <c r="M613" s="1"/>
  <c r="F615"/>
  <c r="F614" s="1"/>
  <c r="F613" s="1"/>
  <c r="H654"/>
  <c r="G716" l="1"/>
  <c r="G715" s="1"/>
  <c r="G714" s="1"/>
  <c r="G713" s="1"/>
  <c r="H716"/>
  <c r="H715" s="1"/>
  <c r="H714" s="1"/>
  <c r="H713" s="1"/>
  <c r="I716"/>
  <c r="I715" s="1"/>
  <c r="I714" s="1"/>
  <c r="I713" s="1"/>
  <c r="J716"/>
  <c r="J715" s="1"/>
  <c r="J714" s="1"/>
  <c r="J713" s="1"/>
  <c r="K716"/>
  <c r="K715" s="1"/>
  <c r="K714" s="1"/>
  <c r="K713" s="1"/>
  <c r="L716"/>
  <c r="L715" s="1"/>
  <c r="L714" s="1"/>
  <c r="L713" s="1"/>
  <c r="M716"/>
  <c r="M715" s="1"/>
  <c r="M714" s="1"/>
  <c r="M713" s="1"/>
  <c r="F717"/>
  <c r="F716" s="1"/>
  <c r="F715" s="1"/>
  <c r="F714" s="1"/>
  <c r="F713" s="1"/>
  <c r="L473"/>
  <c r="L426"/>
  <c r="G574" l="1"/>
  <c r="G573" s="1"/>
  <c r="G572" s="1"/>
  <c r="G571" s="1"/>
  <c r="H574"/>
  <c r="H573" s="1"/>
  <c r="H572" s="1"/>
  <c r="H571" s="1"/>
  <c r="I574"/>
  <c r="I573" s="1"/>
  <c r="I572" s="1"/>
  <c r="I571" s="1"/>
  <c r="J574"/>
  <c r="J573" s="1"/>
  <c r="J572" s="1"/>
  <c r="J571" s="1"/>
  <c r="K574"/>
  <c r="K573" s="1"/>
  <c r="K572" s="1"/>
  <c r="K571" s="1"/>
  <c r="L574"/>
  <c r="L573" s="1"/>
  <c r="L572" s="1"/>
  <c r="L571" s="1"/>
  <c r="M574"/>
  <c r="M573" s="1"/>
  <c r="M572" s="1"/>
  <c r="M571" s="1"/>
  <c r="F575"/>
  <c r="F574" s="1"/>
  <c r="F573" s="1"/>
  <c r="F572" s="1"/>
  <c r="F571" s="1"/>
  <c r="L284"/>
  <c r="J132"/>
  <c r="G158"/>
  <c r="G157" s="1"/>
  <c r="H158"/>
  <c r="H157" s="1"/>
  <c r="I158"/>
  <c r="I157" s="1"/>
  <c r="J158"/>
  <c r="J157" s="1"/>
  <c r="K158"/>
  <c r="K157" s="1"/>
  <c r="L158"/>
  <c r="L157" s="1"/>
  <c r="M158"/>
  <c r="M157" s="1"/>
  <c r="F159"/>
  <c r="F158" s="1"/>
  <c r="F157" s="1"/>
  <c r="G161"/>
  <c r="G160" s="1"/>
  <c r="H161"/>
  <c r="H160" s="1"/>
  <c r="I161"/>
  <c r="I160" s="1"/>
  <c r="J161"/>
  <c r="J160" s="1"/>
  <c r="K161"/>
  <c r="K160" s="1"/>
  <c r="L161"/>
  <c r="L160" s="1"/>
  <c r="M161"/>
  <c r="M160" s="1"/>
  <c r="F162"/>
  <c r="F161" s="1"/>
  <c r="F160" s="1"/>
  <c r="G155"/>
  <c r="G154" s="1"/>
  <c r="H155"/>
  <c r="H154" s="1"/>
  <c r="I155"/>
  <c r="I154" s="1"/>
  <c r="J155"/>
  <c r="J154" s="1"/>
  <c r="K155"/>
  <c r="K154" s="1"/>
  <c r="L155"/>
  <c r="L154" s="1"/>
  <c r="M155"/>
  <c r="M154" s="1"/>
  <c r="F156"/>
  <c r="F155" s="1"/>
  <c r="F154" s="1"/>
  <c r="G152"/>
  <c r="G151" s="1"/>
  <c r="H152"/>
  <c r="H151" s="1"/>
  <c r="I152"/>
  <c r="I151" s="1"/>
  <c r="J152"/>
  <c r="J151" s="1"/>
  <c r="K152"/>
  <c r="K151" s="1"/>
  <c r="L152"/>
  <c r="L151" s="1"/>
  <c r="M152"/>
  <c r="M151" s="1"/>
  <c r="F153"/>
  <c r="F152" s="1"/>
  <c r="F151" s="1"/>
  <c r="G149"/>
  <c r="G148" s="1"/>
  <c r="H149"/>
  <c r="H148" s="1"/>
  <c r="I149"/>
  <c r="I148" s="1"/>
  <c r="J149"/>
  <c r="J148" s="1"/>
  <c r="K149"/>
  <c r="K148" s="1"/>
  <c r="L149"/>
  <c r="L148" s="1"/>
  <c r="M149"/>
  <c r="M148" s="1"/>
  <c r="F150"/>
  <c r="F149" s="1"/>
  <c r="F148" s="1"/>
  <c r="H132" l="1"/>
  <c r="L554" l="1"/>
  <c r="G554"/>
  <c r="L669"/>
  <c r="L702"/>
  <c r="L697"/>
  <c r="L679"/>
  <c r="L654"/>
  <c r="L651"/>
  <c r="L645"/>
  <c r="G651"/>
  <c r="G645" l="1"/>
  <c r="L324"/>
  <c r="K40" l="1"/>
  <c r="K38"/>
  <c r="K14"/>
  <c r="L801" l="1"/>
  <c r="G801" l="1"/>
  <c r="L541" l="1"/>
  <c r="G541"/>
  <c r="L612" l="1"/>
  <c r="K607"/>
  <c r="G473" l="1"/>
  <c r="G426"/>
  <c r="G513" l="1"/>
  <c r="G512" s="1"/>
  <c r="H513"/>
  <c r="H512" s="1"/>
  <c r="I513"/>
  <c r="I512" s="1"/>
  <c r="J513"/>
  <c r="J512" s="1"/>
  <c r="K513"/>
  <c r="K512" s="1"/>
  <c r="L513"/>
  <c r="L512" s="1"/>
  <c r="M513"/>
  <c r="M512" s="1"/>
  <c r="F514"/>
  <c r="F513" s="1"/>
  <c r="F512" s="1"/>
  <c r="F467"/>
  <c r="F466" s="1"/>
  <c r="F465" s="1"/>
  <c r="F470"/>
  <c r="F469" s="1"/>
  <c r="F468" s="1"/>
  <c r="F476"/>
  <c r="F475" s="1"/>
  <c r="F474" s="1"/>
  <c r="F479"/>
  <c r="F478" s="1"/>
  <c r="F477" s="1"/>
  <c r="F482"/>
  <c r="F481" s="1"/>
  <c r="F484"/>
  <c r="F483" s="1"/>
  <c r="F487"/>
  <c r="F486" s="1"/>
  <c r="F489"/>
  <c r="F488" s="1"/>
  <c r="F493"/>
  <c r="F492" s="1"/>
  <c r="F491" s="1"/>
  <c r="F496"/>
  <c r="F495" s="1"/>
  <c r="F494" s="1"/>
  <c r="F499"/>
  <c r="F498" s="1"/>
  <c r="F497" s="1"/>
  <c r="F502"/>
  <c r="F501" s="1"/>
  <c r="F500" s="1"/>
  <c r="F508"/>
  <c r="F507" s="1"/>
  <c r="F506" s="1"/>
  <c r="F511"/>
  <c r="F510" s="1"/>
  <c r="F509" s="1"/>
  <c r="F519"/>
  <c r="F518" s="1"/>
  <c r="F517" s="1"/>
  <c r="F516" s="1"/>
  <c r="F515" s="1"/>
  <c r="F534"/>
  <c r="F533" s="1"/>
  <c r="F532" s="1"/>
  <c r="F531" s="1"/>
  <c r="F530" s="1"/>
  <c r="F544"/>
  <c r="F543" s="1"/>
  <c r="F542" s="1"/>
  <c r="F549"/>
  <c r="F548" s="1"/>
  <c r="F547" s="1"/>
  <c r="F546" s="1"/>
  <c r="F545" s="1"/>
  <c r="F558"/>
  <c r="F557" s="1"/>
  <c r="F556" s="1"/>
  <c r="F555" s="1"/>
  <c r="F563"/>
  <c r="F562" s="1"/>
  <c r="F561" s="1"/>
  <c r="F560" s="1"/>
  <c r="F559" s="1"/>
  <c r="F570"/>
  <c r="F569" s="1"/>
  <c r="F568" s="1"/>
  <c r="F567" s="1"/>
  <c r="F566" s="1"/>
  <c r="F565" s="1"/>
  <c r="F564" s="1"/>
  <c r="F581"/>
  <c r="F580" s="1"/>
  <c r="F579" s="1"/>
  <c r="F578" s="1"/>
  <c r="F577" s="1"/>
  <c r="F576" s="1"/>
  <c r="F588"/>
  <c r="F587" s="1"/>
  <c r="F586" s="1"/>
  <c r="F585" s="1"/>
  <c r="F592"/>
  <c r="F591" s="1"/>
  <c r="F590" s="1"/>
  <c r="F595"/>
  <c r="F594" s="1"/>
  <c r="F593" s="1"/>
  <c r="F598"/>
  <c r="F597" s="1"/>
  <c r="F600"/>
  <c r="F599" s="1"/>
  <c r="F607"/>
  <c r="F606" s="1"/>
  <c r="F619"/>
  <c r="F618" s="1"/>
  <c r="F621"/>
  <c r="F620" s="1"/>
  <c r="F625"/>
  <c r="F624" s="1"/>
  <c r="F623" s="1"/>
  <c r="F622" s="1"/>
  <c r="F630"/>
  <c r="F629" s="1"/>
  <c r="F628" s="1"/>
  <c r="F627" s="1"/>
  <c r="F626" s="1"/>
  <c r="F635"/>
  <c r="F634" s="1"/>
  <c r="F633" s="1"/>
  <c r="F632" s="1"/>
  <c r="F631" s="1"/>
  <c r="F642"/>
  <c r="F641" s="1"/>
  <c r="F640" s="1"/>
  <c r="F648"/>
  <c r="F647" s="1"/>
  <c r="F646" s="1"/>
  <c r="F657"/>
  <c r="F656" s="1"/>
  <c r="F655" s="1"/>
  <c r="F660"/>
  <c r="F659" s="1"/>
  <c r="F658" s="1"/>
  <c r="F663"/>
  <c r="F662" s="1"/>
  <c r="F661" s="1"/>
  <c r="F666"/>
  <c r="F665" s="1"/>
  <c r="F664" s="1"/>
  <c r="F672"/>
  <c r="F671" s="1"/>
  <c r="F670" s="1"/>
  <c r="F685"/>
  <c r="F684" s="1"/>
  <c r="F683" s="1"/>
  <c r="F689"/>
  <c r="F688" s="1"/>
  <c r="F687" s="1"/>
  <c r="F692"/>
  <c r="F691" s="1"/>
  <c r="F690" s="1"/>
  <c r="F702"/>
  <c r="F701" s="1"/>
  <c r="F700" s="1"/>
  <c r="F699" s="1"/>
  <c r="F698" s="1"/>
  <c r="F707"/>
  <c r="F706" s="1"/>
  <c r="F705" s="1"/>
  <c r="F704" s="1"/>
  <c r="F703" s="1"/>
  <c r="F724"/>
  <c r="F723" s="1"/>
  <c r="F722" s="1"/>
  <c r="F721" s="1"/>
  <c r="F720" s="1"/>
  <c r="F719" s="1"/>
  <c r="F718" s="1"/>
  <c r="F731"/>
  <c r="F730" s="1"/>
  <c r="F729" s="1"/>
  <c r="F728" s="1"/>
  <c r="F727" s="1"/>
  <c r="F726" s="1"/>
  <c r="F738"/>
  <c r="F737" s="1"/>
  <c r="F736" s="1"/>
  <c r="F735" s="1"/>
  <c r="F734" s="1"/>
  <c r="F743"/>
  <c r="F742" s="1"/>
  <c r="F741" s="1"/>
  <c r="F740" s="1"/>
  <c r="F739" s="1"/>
  <c r="F748"/>
  <c r="F747" s="1"/>
  <c r="F746" s="1"/>
  <c r="F745" s="1"/>
  <c r="F744" s="1"/>
  <c r="F753"/>
  <c r="F752" s="1"/>
  <c r="F751" s="1"/>
  <c r="F756"/>
  <c r="F755" s="1"/>
  <c r="F754" s="1"/>
  <c r="F763"/>
  <c r="F762" s="1"/>
  <c r="F765"/>
  <c r="F764" s="1"/>
  <c r="F779"/>
  <c r="F778" s="1"/>
  <c r="F782"/>
  <c r="F781" s="1"/>
  <c r="F780" s="1"/>
  <c r="F785"/>
  <c r="F784" s="1"/>
  <c r="F783" s="1"/>
  <c r="F788"/>
  <c r="F787" s="1"/>
  <c r="F786" s="1"/>
  <c r="F791"/>
  <c r="F790" s="1"/>
  <c r="F789" s="1"/>
  <c r="F794"/>
  <c r="F793" s="1"/>
  <c r="F792" s="1"/>
  <c r="F804"/>
  <c r="F803" s="1"/>
  <c r="F802" s="1"/>
  <c r="F809"/>
  <c r="F808" s="1"/>
  <c r="F807" s="1"/>
  <c r="F806" s="1"/>
  <c r="F805" s="1"/>
  <c r="F814"/>
  <c r="F813" s="1"/>
  <c r="F812" s="1"/>
  <c r="F817"/>
  <c r="F816" s="1"/>
  <c r="F815" s="1"/>
  <c r="F822"/>
  <c r="F821" s="1"/>
  <c r="F820" s="1"/>
  <c r="F819" s="1"/>
  <c r="F818" s="1"/>
  <c r="F829"/>
  <c r="F828" s="1"/>
  <c r="F827" s="1"/>
  <c r="F826" s="1"/>
  <c r="F825" s="1"/>
  <c r="F824" s="1"/>
  <c r="F823" s="1"/>
  <c r="F836"/>
  <c r="F835" s="1"/>
  <c r="F834" s="1"/>
  <c r="F833" s="1"/>
  <c r="F832" s="1"/>
  <c r="F831" s="1"/>
  <c r="F830" s="1"/>
  <c r="F843"/>
  <c r="F842" s="1"/>
  <c r="F841" s="1"/>
  <c r="F846"/>
  <c r="F845" s="1"/>
  <c r="F844" s="1"/>
  <c r="F490" l="1"/>
  <c r="F686"/>
  <c r="F750"/>
  <c r="F749" s="1"/>
  <c r="F485"/>
  <c r="F761"/>
  <c r="F760" s="1"/>
  <c r="F759" s="1"/>
  <c r="F758" s="1"/>
  <c r="F840"/>
  <c r="F839" s="1"/>
  <c r="F838" s="1"/>
  <c r="F837" s="1"/>
  <c r="F811"/>
  <c r="F810" s="1"/>
  <c r="F733"/>
  <c r="F596"/>
  <c r="F589" s="1"/>
  <c r="F584" s="1"/>
  <c r="F480"/>
  <c r="F617"/>
  <c r="F616" s="1"/>
  <c r="G379"/>
  <c r="G378" s="1"/>
  <c r="H379"/>
  <c r="H378" s="1"/>
  <c r="I379"/>
  <c r="I378" s="1"/>
  <c r="J379"/>
  <c r="J378" s="1"/>
  <c r="K379"/>
  <c r="K378" s="1"/>
  <c r="L379"/>
  <c r="L378" s="1"/>
  <c r="M379"/>
  <c r="M378" s="1"/>
  <c r="F380"/>
  <c r="F379" s="1"/>
  <c r="F378" s="1"/>
  <c r="G382"/>
  <c r="G381" s="1"/>
  <c r="H382"/>
  <c r="H381" s="1"/>
  <c r="I382"/>
  <c r="I381" s="1"/>
  <c r="J382"/>
  <c r="J381" s="1"/>
  <c r="K382"/>
  <c r="K381" s="1"/>
  <c r="L382"/>
  <c r="L381" s="1"/>
  <c r="M382"/>
  <c r="M381" s="1"/>
  <c r="F383"/>
  <c r="F382" s="1"/>
  <c r="F381" s="1"/>
  <c r="G387"/>
  <c r="G386" s="1"/>
  <c r="H387"/>
  <c r="H386" s="1"/>
  <c r="I387"/>
  <c r="I386" s="1"/>
  <c r="J387"/>
  <c r="J386" s="1"/>
  <c r="K387"/>
  <c r="K386" s="1"/>
  <c r="L387"/>
  <c r="L386" s="1"/>
  <c r="M387"/>
  <c r="M386" s="1"/>
  <c r="F388"/>
  <c r="F387" s="1"/>
  <c r="F386" s="1"/>
  <c r="F732" l="1"/>
  <c r="G250"/>
  <c r="G249" s="1"/>
  <c r="H250"/>
  <c r="H249" s="1"/>
  <c r="I250"/>
  <c r="I249" s="1"/>
  <c r="J250"/>
  <c r="J249" s="1"/>
  <c r="K250"/>
  <c r="K249" s="1"/>
  <c r="L250"/>
  <c r="L249" s="1"/>
  <c r="M250"/>
  <c r="M249" s="1"/>
  <c r="F251"/>
  <c r="F250" s="1"/>
  <c r="F249" s="1"/>
  <c r="G253"/>
  <c r="G252" s="1"/>
  <c r="H253"/>
  <c r="H252" s="1"/>
  <c r="I253"/>
  <c r="I252" s="1"/>
  <c r="J253"/>
  <c r="J252" s="1"/>
  <c r="K253"/>
  <c r="K252" s="1"/>
  <c r="L253"/>
  <c r="L252" s="1"/>
  <c r="M253"/>
  <c r="M252" s="1"/>
  <c r="F254"/>
  <c r="F253" s="1"/>
  <c r="F252" s="1"/>
  <c r="M505"/>
  <c r="F505" s="1"/>
  <c r="F504" s="1"/>
  <c r="F503" s="1"/>
  <c r="M197"/>
  <c r="M195"/>
  <c r="M190"/>
  <c r="M192"/>
  <c r="M170"/>
  <c r="M168"/>
  <c r="G221"/>
  <c r="G220" s="1"/>
  <c r="G219" s="1"/>
  <c r="G218" s="1"/>
  <c r="G217" s="1"/>
  <c r="G216" s="1"/>
  <c r="H221"/>
  <c r="H220" s="1"/>
  <c r="H219" s="1"/>
  <c r="H218" s="1"/>
  <c r="H217" s="1"/>
  <c r="H216" s="1"/>
  <c r="I221"/>
  <c r="I220" s="1"/>
  <c r="I219" s="1"/>
  <c r="I218" s="1"/>
  <c r="I217" s="1"/>
  <c r="I216" s="1"/>
  <c r="J221"/>
  <c r="J220" s="1"/>
  <c r="J219" s="1"/>
  <c r="J218" s="1"/>
  <c r="J217" s="1"/>
  <c r="J216" s="1"/>
  <c r="K221"/>
  <c r="K220" s="1"/>
  <c r="K219" s="1"/>
  <c r="K218" s="1"/>
  <c r="K217" s="1"/>
  <c r="K216" s="1"/>
  <c r="L221"/>
  <c r="L220" s="1"/>
  <c r="L219" s="1"/>
  <c r="L218" s="1"/>
  <c r="L217" s="1"/>
  <c r="L216" s="1"/>
  <c r="M221"/>
  <c r="M220" s="1"/>
  <c r="M219" s="1"/>
  <c r="M218" s="1"/>
  <c r="M217" s="1"/>
  <c r="M216" s="1"/>
  <c r="F222"/>
  <c r="F221" s="1"/>
  <c r="F220" s="1"/>
  <c r="F219" s="1"/>
  <c r="F218" s="1"/>
  <c r="F217" s="1"/>
  <c r="F216" s="1"/>
  <c r="M213"/>
  <c r="M211"/>
  <c r="G755"/>
  <c r="G754" s="1"/>
  <c r="H755"/>
  <c r="H754" s="1"/>
  <c r="I755"/>
  <c r="I754" s="1"/>
  <c r="J755"/>
  <c r="J754" s="1"/>
  <c r="K755"/>
  <c r="K754" s="1"/>
  <c r="L755"/>
  <c r="L754" s="1"/>
  <c r="M755"/>
  <c r="M754" s="1"/>
  <c r="M45"/>
  <c r="M43"/>
  <c r="M770"/>
  <c r="F770" s="1"/>
  <c r="F769" s="1"/>
  <c r="F768" s="1"/>
  <c r="M202"/>
  <c r="M200"/>
  <c r="G481"/>
  <c r="H481"/>
  <c r="I481"/>
  <c r="J481"/>
  <c r="K481"/>
  <c r="L481"/>
  <c r="M481"/>
  <c r="F767" l="1"/>
  <c r="F766" s="1"/>
  <c r="F757" s="1"/>
  <c r="F725" s="1"/>
  <c r="G813"/>
  <c r="G812" s="1"/>
  <c r="H813"/>
  <c r="H812" s="1"/>
  <c r="I813"/>
  <c r="I812" s="1"/>
  <c r="J813"/>
  <c r="J812" s="1"/>
  <c r="K813"/>
  <c r="K812" s="1"/>
  <c r="L813"/>
  <c r="L812" s="1"/>
  <c r="M813"/>
  <c r="M812" s="1"/>
  <c r="G816"/>
  <c r="G815" s="1"/>
  <c r="H816"/>
  <c r="H815" s="1"/>
  <c r="I816"/>
  <c r="I815" s="1"/>
  <c r="J816"/>
  <c r="J815" s="1"/>
  <c r="K816"/>
  <c r="K815" s="1"/>
  <c r="L816"/>
  <c r="L815" s="1"/>
  <c r="M816"/>
  <c r="M815" s="1"/>
  <c r="G803"/>
  <c r="G802" s="1"/>
  <c r="H803"/>
  <c r="H802" s="1"/>
  <c r="I803"/>
  <c r="I802" s="1"/>
  <c r="J803"/>
  <c r="J802" s="1"/>
  <c r="K803"/>
  <c r="K802" s="1"/>
  <c r="L803"/>
  <c r="L802" s="1"/>
  <c r="M803"/>
  <c r="M802" s="1"/>
  <c r="M811" l="1"/>
  <c r="M810" s="1"/>
  <c r="I811"/>
  <c r="I810" s="1"/>
  <c r="J811"/>
  <c r="J810" s="1"/>
  <c r="H811"/>
  <c r="H810" s="1"/>
  <c r="L811"/>
  <c r="L810" s="1"/>
  <c r="K811"/>
  <c r="K810" s="1"/>
  <c r="G811"/>
  <c r="G810" s="1"/>
  <c r="G723"/>
  <c r="G722" s="1"/>
  <c r="G721" s="1"/>
  <c r="G720" s="1"/>
  <c r="G719" s="1"/>
  <c r="G718" s="1"/>
  <c r="H723"/>
  <c r="H722" s="1"/>
  <c r="H721" s="1"/>
  <c r="H720" s="1"/>
  <c r="H719" s="1"/>
  <c r="H718" s="1"/>
  <c r="I723"/>
  <c r="I722" s="1"/>
  <c r="I721" s="1"/>
  <c r="I720" s="1"/>
  <c r="I719" s="1"/>
  <c r="I718" s="1"/>
  <c r="J723"/>
  <c r="J722" s="1"/>
  <c r="J721" s="1"/>
  <c r="J720" s="1"/>
  <c r="J719" s="1"/>
  <c r="J718" s="1"/>
  <c r="K723"/>
  <c r="K722" s="1"/>
  <c r="K721" s="1"/>
  <c r="K720" s="1"/>
  <c r="K719" s="1"/>
  <c r="K718" s="1"/>
  <c r="L723"/>
  <c r="L722" s="1"/>
  <c r="L721" s="1"/>
  <c r="L720" s="1"/>
  <c r="L719" s="1"/>
  <c r="L718" s="1"/>
  <c r="M723"/>
  <c r="M722" s="1"/>
  <c r="M721" s="1"/>
  <c r="M720" s="1"/>
  <c r="M719" s="1"/>
  <c r="M718" s="1"/>
  <c r="G501" l="1"/>
  <c r="G500" s="1"/>
  <c r="H501"/>
  <c r="H500" s="1"/>
  <c r="I501"/>
  <c r="I500" s="1"/>
  <c r="J501"/>
  <c r="J500" s="1"/>
  <c r="K501"/>
  <c r="K500" s="1"/>
  <c r="L501"/>
  <c r="L500" s="1"/>
  <c r="M501"/>
  <c r="M500" s="1"/>
  <c r="G498"/>
  <c r="G497" s="1"/>
  <c r="H498"/>
  <c r="H497" s="1"/>
  <c r="I498"/>
  <c r="I497" s="1"/>
  <c r="J498"/>
  <c r="J497" s="1"/>
  <c r="K498"/>
  <c r="K497" s="1"/>
  <c r="L498"/>
  <c r="L497" s="1"/>
  <c r="M498"/>
  <c r="M497" s="1"/>
  <c r="G486"/>
  <c r="H486"/>
  <c r="I486"/>
  <c r="J486"/>
  <c r="K486"/>
  <c r="L486"/>
  <c r="M486"/>
  <c r="G444"/>
  <c r="G443" s="1"/>
  <c r="H444"/>
  <c r="H443" s="1"/>
  <c r="I444"/>
  <c r="I443" s="1"/>
  <c r="J444"/>
  <c r="J443" s="1"/>
  <c r="K444"/>
  <c r="K443" s="1"/>
  <c r="L444"/>
  <c r="L443" s="1"/>
  <c r="M444"/>
  <c r="M443" s="1"/>
  <c r="F445"/>
  <c r="F444" s="1"/>
  <c r="F443" s="1"/>
  <c r="G441"/>
  <c r="G440" s="1"/>
  <c r="H441"/>
  <c r="H440" s="1"/>
  <c r="I441"/>
  <c r="I440" s="1"/>
  <c r="J441"/>
  <c r="J440" s="1"/>
  <c r="K441"/>
  <c r="K440" s="1"/>
  <c r="L441"/>
  <c r="L440" s="1"/>
  <c r="M441"/>
  <c r="M440" s="1"/>
  <c r="F442"/>
  <c r="F441" s="1"/>
  <c r="F440" s="1"/>
  <c r="M439" l="1"/>
  <c r="K439"/>
  <c r="G439"/>
  <c r="I439"/>
  <c r="F439"/>
  <c r="J439"/>
  <c r="L439"/>
  <c r="H439"/>
  <c r="G431"/>
  <c r="G430" s="1"/>
  <c r="H431"/>
  <c r="H430" s="1"/>
  <c r="I431"/>
  <c r="I430" s="1"/>
  <c r="J431"/>
  <c r="J430" s="1"/>
  <c r="K431"/>
  <c r="K430" s="1"/>
  <c r="L431"/>
  <c r="L430" s="1"/>
  <c r="M431"/>
  <c r="M430" s="1"/>
  <c r="F432"/>
  <c r="F431" s="1"/>
  <c r="F430" s="1"/>
  <c r="G228" l="1"/>
  <c r="H228"/>
  <c r="I228"/>
  <c r="J228"/>
  <c r="K228"/>
  <c r="L228"/>
  <c r="M228"/>
  <c r="F229"/>
  <c r="F228" s="1"/>
  <c r="G230"/>
  <c r="H230"/>
  <c r="I230"/>
  <c r="J230"/>
  <c r="K230"/>
  <c r="L230"/>
  <c r="M230"/>
  <c r="F231"/>
  <c r="F230" s="1"/>
  <c r="G141"/>
  <c r="H141"/>
  <c r="I141"/>
  <c r="J141"/>
  <c r="K141"/>
  <c r="L141"/>
  <c r="M141"/>
  <c r="F142"/>
  <c r="F141" s="1"/>
  <c r="G131"/>
  <c r="I131"/>
  <c r="J131"/>
  <c r="K131"/>
  <c r="L131"/>
  <c r="M131"/>
  <c r="G133"/>
  <c r="H133"/>
  <c r="I133"/>
  <c r="J133"/>
  <c r="K133"/>
  <c r="L133"/>
  <c r="M133"/>
  <c r="F134"/>
  <c r="F133" s="1"/>
  <c r="G126"/>
  <c r="G125" s="1"/>
  <c r="G124" s="1"/>
  <c r="G123" s="1"/>
  <c r="H126"/>
  <c r="H125" s="1"/>
  <c r="H124" s="1"/>
  <c r="H123" s="1"/>
  <c r="I126"/>
  <c r="I125" s="1"/>
  <c r="I124" s="1"/>
  <c r="I123" s="1"/>
  <c r="J126"/>
  <c r="J125" s="1"/>
  <c r="J124" s="1"/>
  <c r="J123" s="1"/>
  <c r="K126"/>
  <c r="K125" s="1"/>
  <c r="K124" s="1"/>
  <c r="K123" s="1"/>
  <c r="L126"/>
  <c r="L125" s="1"/>
  <c r="L124" s="1"/>
  <c r="L123" s="1"/>
  <c r="M126"/>
  <c r="M125" s="1"/>
  <c r="M124" s="1"/>
  <c r="M123" s="1"/>
  <c r="F127"/>
  <c r="F126" s="1"/>
  <c r="F125" s="1"/>
  <c r="F124" s="1"/>
  <c r="F123" s="1"/>
  <c r="K68"/>
  <c r="K67" s="1"/>
  <c r="K72"/>
  <c r="K71" s="1"/>
  <c r="K56"/>
  <c r="F20"/>
  <c r="F19" s="1"/>
  <c r="K26"/>
  <c r="K25" s="1"/>
  <c r="J174"/>
  <c r="G409"/>
  <c r="G408" s="1"/>
  <c r="H409"/>
  <c r="H408" s="1"/>
  <c r="I409"/>
  <c r="I408" s="1"/>
  <c r="J409"/>
  <c r="J408" s="1"/>
  <c r="K409"/>
  <c r="K408" s="1"/>
  <c r="L409"/>
  <c r="L408" s="1"/>
  <c r="M409"/>
  <c r="M408" s="1"/>
  <c r="F410"/>
  <c r="F409" s="1"/>
  <c r="F408" s="1"/>
  <c r="H472"/>
  <c r="H471" s="1"/>
  <c r="H425"/>
  <c r="H424" s="1"/>
  <c r="M196"/>
  <c r="F195"/>
  <c r="F194" s="1"/>
  <c r="F190"/>
  <c r="F189" s="1"/>
  <c r="F211"/>
  <c r="F210" s="1"/>
  <c r="M201"/>
  <c r="M199"/>
  <c r="M42"/>
  <c r="G787"/>
  <c r="G786" s="1"/>
  <c r="H787"/>
  <c r="H786" s="1"/>
  <c r="I787"/>
  <c r="I786" s="1"/>
  <c r="J787"/>
  <c r="J786" s="1"/>
  <c r="K787"/>
  <c r="K786" s="1"/>
  <c r="L787"/>
  <c r="L786" s="1"/>
  <c r="M787"/>
  <c r="M786" s="1"/>
  <c r="G790"/>
  <c r="G789" s="1"/>
  <c r="H790"/>
  <c r="H789" s="1"/>
  <c r="I790"/>
  <c r="I789" s="1"/>
  <c r="J790"/>
  <c r="J789" s="1"/>
  <c r="K790"/>
  <c r="K789" s="1"/>
  <c r="L790"/>
  <c r="L789" s="1"/>
  <c r="M790"/>
  <c r="M789" s="1"/>
  <c r="M359"/>
  <c r="M358" s="1"/>
  <c r="L675"/>
  <c r="F675" s="1"/>
  <c r="F674" s="1"/>
  <c r="F673" s="1"/>
  <c r="G597"/>
  <c r="H597"/>
  <c r="I597"/>
  <c r="J597"/>
  <c r="K597"/>
  <c r="L597"/>
  <c r="M597"/>
  <c r="G599"/>
  <c r="H599"/>
  <c r="I599"/>
  <c r="J599"/>
  <c r="K599"/>
  <c r="L599"/>
  <c r="M599"/>
  <c r="K39"/>
  <c r="F36"/>
  <c r="F35" s="1"/>
  <c r="K13"/>
  <c r="K12" s="1"/>
  <c r="K11" s="1"/>
  <c r="K10" s="1"/>
  <c r="K9" s="1"/>
  <c r="G390"/>
  <c r="G389" s="1"/>
  <c r="G385" s="1"/>
  <c r="G384" s="1"/>
  <c r="H390"/>
  <c r="H389" s="1"/>
  <c r="H385" s="1"/>
  <c r="H384" s="1"/>
  <c r="I390"/>
  <c r="I389" s="1"/>
  <c r="I385" s="1"/>
  <c r="I384" s="1"/>
  <c r="J390"/>
  <c r="J389" s="1"/>
  <c r="J385" s="1"/>
  <c r="J384" s="1"/>
  <c r="K390"/>
  <c r="K389" s="1"/>
  <c r="K385" s="1"/>
  <c r="K384" s="1"/>
  <c r="L390"/>
  <c r="L389" s="1"/>
  <c r="L385" s="1"/>
  <c r="L384" s="1"/>
  <c r="M390"/>
  <c r="M389" s="1"/>
  <c r="M385" s="1"/>
  <c r="M384" s="1"/>
  <c r="F391"/>
  <c r="F390" s="1"/>
  <c r="F389" s="1"/>
  <c r="F385" s="1"/>
  <c r="F384" s="1"/>
  <c r="F610"/>
  <c r="F609" s="1"/>
  <c r="F173"/>
  <c r="F172" s="1"/>
  <c r="F777"/>
  <c r="F776" s="1"/>
  <c r="F775" s="1"/>
  <c r="F774" s="1"/>
  <c r="F773" s="1"/>
  <c r="L800"/>
  <c r="L799" s="1"/>
  <c r="L798" s="1"/>
  <c r="L797" s="1"/>
  <c r="L472"/>
  <c r="L471" s="1"/>
  <c r="L425"/>
  <c r="L424" s="1"/>
  <c r="G591"/>
  <c r="G590" s="1"/>
  <c r="H591"/>
  <c r="H590" s="1"/>
  <c r="I591"/>
  <c r="I590" s="1"/>
  <c r="J591"/>
  <c r="J590" s="1"/>
  <c r="K591"/>
  <c r="K590" s="1"/>
  <c r="L591"/>
  <c r="L590" s="1"/>
  <c r="M591"/>
  <c r="M590" s="1"/>
  <c r="G594"/>
  <c r="G593" s="1"/>
  <c r="H594"/>
  <c r="H593" s="1"/>
  <c r="I594"/>
  <c r="I593" s="1"/>
  <c r="J594"/>
  <c r="J593" s="1"/>
  <c r="K594"/>
  <c r="K593" s="1"/>
  <c r="L594"/>
  <c r="L593" s="1"/>
  <c r="M594"/>
  <c r="M593" s="1"/>
  <c r="G808"/>
  <c r="G807" s="1"/>
  <c r="G806" s="1"/>
  <c r="G805" s="1"/>
  <c r="H808"/>
  <c r="H807" s="1"/>
  <c r="H806" s="1"/>
  <c r="H805" s="1"/>
  <c r="I808"/>
  <c r="I807" s="1"/>
  <c r="I806" s="1"/>
  <c r="I805" s="1"/>
  <c r="J808"/>
  <c r="J807" s="1"/>
  <c r="J806" s="1"/>
  <c r="J805" s="1"/>
  <c r="K808"/>
  <c r="K807" s="1"/>
  <c r="K806" s="1"/>
  <c r="K805" s="1"/>
  <c r="L808"/>
  <c r="L807" s="1"/>
  <c r="L806" s="1"/>
  <c r="L805" s="1"/>
  <c r="M808"/>
  <c r="M807" s="1"/>
  <c r="M806" s="1"/>
  <c r="M805" s="1"/>
  <c r="L540"/>
  <c r="L539" s="1"/>
  <c r="H131"/>
  <c r="F612"/>
  <c r="F611" s="1"/>
  <c r="G821"/>
  <c r="G820" s="1"/>
  <c r="G819" s="1"/>
  <c r="G818" s="1"/>
  <c r="H821"/>
  <c r="H820" s="1"/>
  <c r="H819" s="1"/>
  <c r="H818" s="1"/>
  <c r="I821"/>
  <c r="I820" s="1"/>
  <c r="I819" s="1"/>
  <c r="I818" s="1"/>
  <c r="J821"/>
  <c r="J820" s="1"/>
  <c r="J819" s="1"/>
  <c r="J818" s="1"/>
  <c r="K821"/>
  <c r="K820" s="1"/>
  <c r="K819" s="1"/>
  <c r="K818" s="1"/>
  <c r="L821"/>
  <c r="L820" s="1"/>
  <c r="L819" s="1"/>
  <c r="L818" s="1"/>
  <c r="M821"/>
  <c r="M820" s="1"/>
  <c r="M819" s="1"/>
  <c r="M818" s="1"/>
  <c r="L529"/>
  <c r="F529" s="1"/>
  <c r="F528" s="1"/>
  <c r="F527" s="1"/>
  <c r="F526" s="1"/>
  <c r="F525" s="1"/>
  <c r="L524"/>
  <c r="F524" s="1"/>
  <c r="F523" s="1"/>
  <c r="F522" s="1"/>
  <c r="F521" s="1"/>
  <c r="F520" s="1"/>
  <c r="L455"/>
  <c r="L429"/>
  <c r="L428" s="1"/>
  <c r="L427" s="1"/>
  <c r="L450"/>
  <c r="L449" s="1"/>
  <c r="L448" s="1"/>
  <c r="L447" s="1"/>
  <c r="L446" s="1"/>
  <c r="L437"/>
  <c r="L436" s="1"/>
  <c r="L650"/>
  <c r="L649" s="1"/>
  <c r="F679"/>
  <c r="F678" s="1"/>
  <c r="F677" s="1"/>
  <c r="F697"/>
  <c r="F696" s="1"/>
  <c r="F695" s="1"/>
  <c r="F694" s="1"/>
  <c r="F693" s="1"/>
  <c r="L553"/>
  <c r="L552" s="1"/>
  <c r="L551" s="1"/>
  <c r="L712"/>
  <c r="L644"/>
  <c r="L643" s="1"/>
  <c r="H174"/>
  <c r="H800"/>
  <c r="H799" s="1"/>
  <c r="H798" s="1"/>
  <c r="H797" s="1"/>
  <c r="I800"/>
  <c r="I799" s="1"/>
  <c r="I798" s="1"/>
  <c r="I797" s="1"/>
  <c r="J800"/>
  <c r="J799" s="1"/>
  <c r="J798" s="1"/>
  <c r="J797" s="1"/>
  <c r="K800"/>
  <c r="K799" s="1"/>
  <c r="K798" s="1"/>
  <c r="K797" s="1"/>
  <c r="M800"/>
  <c r="M799" s="1"/>
  <c r="M798" s="1"/>
  <c r="M797" s="1"/>
  <c r="K70"/>
  <c r="F70" s="1"/>
  <c r="F69" s="1"/>
  <c r="G781"/>
  <c r="G780" s="1"/>
  <c r="H781"/>
  <c r="H780" s="1"/>
  <c r="I781"/>
  <c r="I780" s="1"/>
  <c r="J781"/>
  <c r="J780" s="1"/>
  <c r="K781"/>
  <c r="K780" s="1"/>
  <c r="L781"/>
  <c r="L780" s="1"/>
  <c r="M781"/>
  <c r="M780" s="1"/>
  <c r="G711"/>
  <c r="G710" s="1"/>
  <c r="G709" s="1"/>
  <c r="G708" s="1"/>
  <c r="H711"/>
  <c r="H710" s="1"/>
  <c r="H709" s="1"/>
  <c r="H708" s="1"/>
  <c r="I711"/>
  <c r="I710" s="1"/>
  <c r="I709" s="1"/>
  <c r="I708" s="1"/>
  <c r="J711"/>
  <c r="J710" s="1"/>
  <c r="J709" s="1"/>
  <c r="J708" s="1"/>
  <c r="K711"/>
  <c r="K710" s="1"/>
  <c r="K709" s="1"/>
  <c r="K708" s="1"/>
  <c r="M711"/>
  <c r="M710" s="1"/>
  <c r="M709" s="1"/>
  <c r="M708" s="1"/>
  <c r="G543"/>
  <c r="G542" s="1"/>
  <c r="H543"/>
  <c r="H542" s="1"/>
  <c r="I543"/>
  <c r="I542" s="1"/>
  <c r="J543"/>
  <c r="J542" s="1"/>
  <c r="K543"/>
  <c r="K542" s="1"/>
  <c r="L543"/>
  <c r="L542" s="1"/>
  <c r="M543"/>
  <c r="M542" s="1"/>
  <c r="G504"/>
  <c r="G503" s="1"/>
  <c r="H504"/>
  <c r="H503" s="1"/>
  <c r="I504"/>
  <c r="I503" s="1"/>
  <c r="J504"/>
  <c r="J503" s="1"/>
  <c r="K504"/>
  <c r="K503" s="1"/>
  <c r="L504"/>
  <c r="L503" s="1"/>
  <c r="M504"/>
  <c r="M503" s="1"/>
  <c r="G310"/>
  <c r="G309" s="1"/>
  <c r="H310"/>
  <c r="H309" s="1"/>
  <c r="I310"/>
  <c r="I309" s="1"/>
  <c r="J310"/>
  <c r="J309" s="1"/>
  <c r="K310"/>
  <c r="K309" s="1"/>
  <c r="L310"/>
  <c r="L309" s="1"/>
  <c r="M310"/>
  <c r="M309" s="1"/>
  <c r="G475"/>
  <c r="G474" s="1"/>
  <c r="H475"/>
  <c r="H474" s="1"/>
  <c r="I475"/>
  <c r="I474" s="1"/>
  <c r="J475"/>
  <c r="J474" s="1"/>
  <c r="K475"/>
  <c r="K474" s="1"/>
  <c r="L475"/>
  <c r="L474" s="1"/>
  <c r="M475"/>
  <c r="M474" s="1"/>
  <c r="G367"/>
  <c r="H367"/>
  <c r="I367"/>
  <c r="J367"/>
  <c r="K367"/>
  <c r="L367"/>
  <c r="M367"/>
  <c r="F368"/>
  <c r="F367" s="1"/>
  <c r="F311"/>
  <c r="F310" s="1"/>
  <c r="F309" s="1"/>
  <c r="F177"/>
  <c r="F184"/>
  <c r="F183" s="1"/>
  <c r="F182" s="1"/>
  <c r="G183"/>
  <c r="G182" s="1"/>
  <c r="H183"/>
  <c r="H182" s="1"/>
  <c r="I183"/>
  <c r="I182" s="1"/>
  <c r="J183"/>
  <c r="J182" s="1"/>
  <c r="K183"/>
  <c r="K182" s="1"/>
  <c r="L183"/>
  <c r="L182" s="1"/>
  <c r="M183"/>
  <c r="M182" s="1"/>
  <c r="F215"/>
  <c r="F214" s="1"/>
  <c r="G214"/>
  <c r="H214"/>
  <c r="I214"/>
  <c r="J214"/>
  <c r="K214"/>
  <c r="L214"/>
  <c r="M214"/>
  <c r="G176"/>
  <c r="H176"/>
  <c r="I176"/>
  <c r="J176"/>
  <c r="K176"/>
  <c r="L176"/>
  <c r="M176"/>
  <c r="G557"/>
  <c r="G556" s="1"/>
  <c r="G555" s="1"/>
  <c r="H557"/>
  <c r="H556" s="1"/>
  <c r="H555" s="1"/>
  <c r="I557"/>
  <c r="I556" s="1"/>
  <c r="I555" s="1"/>
  <c r="J557"/>
  <c r="J556" s="1"/>
  <c r="J555" s="1"/>
  <c r="K557"/>
  <c r="K556" s="1"/>
  <c r="K555" s="1"/>
  <c r="L557"/>
  <c r="L556" s="1"/>
  <c r="L555" s="1"/>
  <c r="M557"/>
  <c r="M556" s="1"/>
  <c r="M555" s="1"/>
  <c r="G106"/>
  <c r="G105" s="1"/>
  <c r="G104" s="1"/>
  <c r="G103" s="1"/>
  <c r="H106"/>
  <c r="H105" s="1"/>
  <c r="H104" s="1"/>
  <c r="H103" s="1"/>
  <c r="I106"/>
  <c r="I105" s="1"/>
  <c r="I104" s="1"/>
  <c r="I103" s="1"/>
  <c r="J106"/>
  <c r="J105" s="1"/>
  <c r="J104" s="1"/>
  <c r="J103" s="1"/>
  <c r="K106"/>
  <c r="K105" s="1"/>
  <c r="K104" s="1"/>
  <c r="K103" s="1"/>
  <c r="L106"/>
  <c r="L105" s="1"/>
  <c r="L104" s="1"/>
  <c r="L103" s="1"/>
  <c r="M106"/>
  <c r="M105" s="1"/>
  <c r="M104" s="1"/>
  <c r="M103" s="1"/>
  <c r="M167"/>
  <c r="M204"/>
  <c r="M203" s="1"/>
  <c r="G737"/>
  <c r="G736" s="1"/>
  <c r="G735" s="1"/>
  <c r="G734" s="1"/>
  <c r="H737"/>
  <c r="H736" s="1"/>
  <c r="H735" s="1"/>
  <c r="H734" s="1"/>
  <c r="I737"/>
  <c r="I736" s="1"/>
  <c r="I735" s="1"/>
  <c r="I734" s="1"/>
  <c r="J737"/>
  <c r="J736" s="1"/>
  <c r="J735" s="1"/>
  <c r="J734" s="1"/>
  <c r="K737"/>
  <c r="K736" s="1"/>
  <c r="K735" s="1"/>
  <c r="K734" s="1"/>
  <c r="L737"/>
  <c r="L736" s="1"/>
  <c r="L735" s="1"/>
  <c r="L734" s="1"/>
  <c r="M737"/>
  <c r="M736" s="1"/>
  <c r="M735" s="1"/>
  <c r="M734" s="1"/>
  <c r="G488"/>
  <c r="G485" s="1"/>
  <c r="H488"/>
  <c r="H485" s="1"/>
  <c r="I488"/>
  <c r="I485" s="1"/>
  <c r="J488"/>
  <c r="J485" s="1"/>
  <c r="K488"/>
  <c r="K485" s="1"/>
  <c r="L488"/>
  <c r="L485" s="1"/>
  <c r="M488"/>
  <c r="M485" s="1"/>
  <c r="J307"/>
  <c r="J306" s="1"/>
  <c r="J305" s="1"/>
  <c r="L349"/>
  <c r="L348" s="1"/>
  <c r="F355"/>
  <c r="F354" s="1"/>
  <c r="F353" s="1"/>
  <c r="F352" s="1"/>
  <c r="F377"/>
  <c r="F376" s="1"/>
  <c r="F375" s="1"/>
  <c r="F374" s="1"/>
  <c r="F324"/>
  <c r="F323" s="1"/>
  <c r="F322" s="1"/>
  <c r="G101"/>
  <c r="G100" s="1"/>
  <c r="G99" s="1"/>
  <c r="H101"/>
  <c r="H100" s="1"/>
  <c r="H99" s="1"/>
  <c r="I101"/>
  <c r="I100" s="1"/>
  <c r="I99" s="1"/>
  <c r="J101"/>
  <c r="J100" s="1"/>
  <c r="J99" s="1"/>
  <c r="K101"/>
  <c r="K100" s="1"/>
  <c r="K99" s="1"/>
  <c r="L101"/>
  <c r="L100" s="1"/>
  <c r="L99" s="1"/>
  <c r="M101"/>
  <c r="M100" s="1"/>
  <c r="M99" s="1"/>
  <c r="F102"/>
  <c r="F101" s="1"/>
  <c r="F100" s="1"/>
  <c r="F99" s="1"/>
  <c r="G97"/>
  <c r="G96" s="1"/>
  <c r="H97"/>
  <c r="H96" s="1"/>
  <c r="I97"/>
  <c r="I96" s="1"/>
  <c r="J97"/>
  <c r="J96" s="1"/>
  <c r="K97"/>
  <c r="K96" s="1"/>
  <c r="L97"/>
  <c r="L96" s="1"/>
  <c r="M97"/>
  <c r="M96" s="1"/>
  <c r="F98"/>
  <c r="F97" s="1"/>
  <c r="F96" s="1"/>
  <c r="G94"/>
  <c r="G93" s="1"/>
  <c r="G92" s="1"/>
  <c r="H94"/>
  <c r="H93" s="1"/>
  <c r="H92" s="1"/>
  <c r="H91" s="1"/>
  <c r="I94"/>
  <c r="I93" s="1"/>
  <c r="J94"/>
  <c r="J93" s="1"/>
  <c r="K94"/>
  <c r="K93" s="1"/>
  <c r="L94"/>
  <c r="L93" s="1"/>
  <c r="L92" s="1"/>
  <c r="L91" s="1"/>
  <c r="M94"/>
  <c r="M93" s="1"/>
  <c r="M92" s="1"/>
  <c r="M91" s="1"/>
  <c r="F95"/>
  <c r="F94" s="1"/>
  <c r="F93" s="1"/>
  <c r="G793"/>
  <c r="G792" s="1"/>
  <c r="H793"/>
  <c r="H792" s="1"/>
  <c r="I793"/>
  <c r="I792" s="1"/>
  <c r="J793"/>
  <c r="J792" s="1"/>
  <c r="K793"/>
  <c r="K792" s="1"/>
  <c r="L793"/>
  <c r="L792" s="1"/>
  <c r="M793"/>
  <c r="M792" s="1"/>
  <c r="J540"/>
  <c r="J539" s="1"/>
  <c r="H540"/>
  <c r="H539" s="1"/>
  <c r="J472"/>
  <c r="J471" s="1"/>
  <c r="J449"/>
  <c r="J448" s="1"/>
  <c r="J447" s="1"/>
  <c r="J446" s="1"/>
  <c r="J611"/>
  <c r="G671"/>
  <c r="G670" s="1"/>
  <c r="H671"/>
  <c r="H670" s="1"/>
  <c r="I671"/>
  <c r="I670" s="1"/>
  <c r="J671"/>
  <c r="J670" s="1"/>
  <c r="K671"/>
  <c r="K670" s="1"/>
  <c r="L671"/>
  <c r="L670" s="1"/>
  <c r="M671"/>
  <c r="M670" s="1"/>
  <c r="G84"/>
  <c r="G83" s="1"/>
  <c r="G82" s="1"/>
  <c r="G81" s="1"/>
  <c r="H84"/>
  <c r="H83" s="1"/>
  <c r="H82" s="1"/>
  <c r="H81" s="1"/>
  <c r="I84"/>
  <c r="I83" s="1"/>
  <c r="I82" s="1"/>
  <c r="I81" s="1"/>
  <c r="J84"/>
  <c r="J83" s="1"/>
  <c r="J82" s="1"/>
  <c r="J81" s="1"/>
  <c r="K84"/>
  <c r="K83" s="1"/>
  <c r="K82" s="1"/>
  <c r="K81" s="1"/>
  <c r="L84"/>
  <c r="L83" s="1"/>
  <c r="L82" s="1"/>
  <c r="L81" s="1"/>
  <c r="M84"/>
  <c r="M83" s="1"/>
  <c r="M82" s="1"/>
  <c r="M81" s="1"/>
  <c r="F85"/>
  <c r="F84" s="1"/>
  <c r="F83" s="1"/>
  <c r="F82" s="1"/>
  <c r="F81" s="1"/>
  <c r="G401"/>
  <c r="J650"/>
  <c r="J649" s="1"/>
  <c r="J644"/>
  <c r="J643" s="1"/>
  <c r="H653"/>
  <c r="H652" s="1"/>
  <c r="I653"/>
  <c r="I652" s="1"/>
  <c r="J653"/>
  <c r="J652" s="1"/>
  <c r="K653"/>
  <c r="K652" s="1"/>
  <c r="L653"/>
  <c r="L652" s="1"/>
  <c r="M653"/>
  <c r="M652" s="1"/>
  <c r="G784"/>
  <c r="G783" s="1"/>
  <c r="H784"/>
  <c r="H783" s="1"/>
  <c r="I784"/>
  <c r="I783" s="1"/>
  <c r="J784"/>
  <c r="J783" s="1"/>
  <c r="K784"/>
  <c r="K783" s="1"/>
  <c r="L784"/>
  <c r="L783" s="1"/>
  <c r="M784"/>
  <c r="M783" s="1"/>
  <c r="G752"/>
  <c r="G751" s="1"/>
  <c r="H752"/>
  <c r="H751" s="1"/>
  <c r="I752"/>
  <c r="I751" s="1"/>
  <c r="J752"/>
  <c r="J751" s="1"/>
  <c r="K752"/>
  <c r="K751" s="1"/>
  <c r="L752"/>
  <c r="L751" s="1"/>
  <c r="M752"/>
  <c r="M751" s="1"/>
  <c r="M750" s="1"/>
  <c r="G688"/>
  <c r="G687" s="1"/>
  <c r="H688"/>
  <c r="H687" s="1"/>
  <c r="I688"/>
  <c r="I687" s="1"/>
  <c r="J688"/>
  <c r="J687" s="1"/>
  <c r="K688"/>
  <c r="K687" s="1"/>
  <c r="L688"/>
  <c r="L687" s="1"/>
  <c r="M688"/>
  <c r="M687" s="1"/>
  <c r="G691"/>
  <c r="G690" s="1"/>
  <c r="H691"/>
  <c r="H690" s="1"/>
  <c r="I691"/>
  <c r="I690" s="1"/>
  <c r="J691"/>
  <c r="J690" s="1"/>
  <c r="K691"/>
  <c r="K690" s="1"/>
  <c r="L691"/>
  <c r="L690" s="1"/>
  <c r="M691"/>
  <c r="M690" s="1"/>
  <c r="G548"/>
  <c r="G547" s="1"/>
  <c r="G546" s="1"/>
  <c r="G545" s="1"/>
  <c r="H548"/>
  <c r="H547" s="1"/>
  <c r="H546" s="1"/>
  <c r="H545" s="1"/>
  <c r="I548"/>
  <c r="I547" s="1"/>
  <c r="I546" s="1"/>
  <c r="I545" s="1"/>
  <c r="J548"/>
  <c r="J547" s="1"/>
  <c r="J546" s="1"/>
  <c r="J545" s="1"/>
  <c r="K548"/>
  <c r="K547" s="1"/>
  <c r="K546" s="1"/>
  <c r="K545" s="1"/>
  <c r="L548"/>
  <c r="L547" s="1"/>
  <c r="L546" s="1"/>
  <c r="L545" s="1"/>
  <c r="M548"/>
  <c r="M547" s="1"/>
  <c r="M546" s="1"/>
  <c r="M545" s="1"/>
  <c r="G492"/>
  <c r="G491" s="1"/>
  <c r="H492"/>
  <c r="H491" s="1"/>
  <c r="I492"/>
  <c r="I491" s="1"/>
  <c r="J492"/>
  <c r="J491" s="1"/>
  <c r="K492"/>
  <c r="K491" s="1"/>
  <c r="L492"/>
  <c r="L491" s="1"/>
  <c r="M492"/>
  <c r="M491" s="1"/>
  <c r="G469"/>
  <c r="G468" s="1"/>
  <c r="H469"/>
  <c r="H468" s="1"/>
  <c r="I469"/>
  <c r="I468" s="1"/>
  <c r="J469"/>
  <c r="J468" s="1"/>
  <c r="K469"/>
  <c r="K468" s="1"/>
  <c r="L469"/>
  <c r="L468" s="1"/>
  <c r="M469"/>
  <c r="M468" s="1"/>
  <c r="G449"/>
  <c r="G448" s="1"/>
  <c r="G447" s="1"/>
  <c r="G446" s="1"/>
  <c r="H449"/>
  <c r="H448" s="1"/>
  <c r="H447" s="1"/>
  <c r="H446" s="1"/>
  <c r="I449"/>
  <c r="I448" s="1"/>
  <c r="I447" s="1"/>
  <c r="I446" s="1"/>
  <c r="K449"/>
  <c r="K448" s="1"/>
  <c r="K447" s="1"/>
  <c r="K446" s="1"/>
  <c r="M449"/>
  <c r="M448" s="1"/>
  <c r="M447" s="1"/>
  <c r="M446" s="1"/>
  <c r="G398"/>
  <c r="G397" s="1"/>
  <c r="H398"/>
  <c r="H397" s="1"/>
  <c r="I398"/>
  <c r="I397" s="1"/>
  <c r="J398"/>
  <c r="J397" s="1"/>
  <c r="K398"/>
  <c r="K397" s="1"/>
  <c r="L398"/>
  <c r="L397" s="1"/>
  <c r="M398"/>
  <c r="M397" s="1"/>
  <c r="F399"/>
  <c r="F398" s="1"/>
  <c r="F397" s="1"/>
  <c r="G369"/>
  <c r="H369"/>
  <c r="I369"/>
  <c r="J369"/>
  <c r="K369"/>
  <c r="L369"/>
  <c r="M369"/>
  <c r="F370"/>
  <c r="F369" s="1"/>
  <c r="G207"/>
  <c r="G206" s="1"/>
  <c r="H207"/>
  <c r="H206" s="1"/>
  <c r="I207"/>
  <c r="I206" s="1"/>
  <c r="J207"/>
  <c r="J206" s="1"/>
  <c r="K207"/>
  <c r="K206" s="1"/>
  <c r="L207"/>
  <c r="L206" s="1"/>
  <c r="M207"/>
  <c r="M206" s="1"/>
  <c r="F208"/>
  <c r="F207" s="1"/>
  <c r="F206" s="1"/>
  <c r="G204"/>
  <c r="G203" s="1"/>
  <c r="H204"/>
  <c r="H203" s="1"/>
  <c r="I204"/>
  <c r="I203" s="1"/>
  <c r="J204"/>
  <c r="J203" s="1"/>
  <c r="K204"/>
  <c r="K203" s="1"/>
  <c r="L204"/>
  <c r="L203" s="1"/>
  <c r="G189"/>
  <c r="H189"/>
  <c r="I189"/>
  <c r="J189"/>
  <c r="K189"/>
  <c r="L189"/>
  <c r="G191"/>
  <c r="H191"/>
  <c r="I191"/>
  <c r="J191"/>
  <c r="K191"/>
  <c r="L191"/>
  <c r="G180"/>
  <c r="G179" s="1"/>
  <c r="H180"/>
  <c r="H179" s="1"/>
  <c r="I180"/>
  <c r="I179" s="1"/>
  <c r="J180"/>
  <c r="J179" s="1"/>
  <c r="K180"/>
  <c r="K179" s="1"/>
  <c r="L180"/>
  <c r="L179" s="1"/>
  <c r="M180"/>
  <c r="M179" s="1"/>
  <c r="F181"/>
  <c r="F180" s="1"/>
  <c r="F179" s="1"/>
  <c r="G146"/>
  <c r="G145" s="1"/>
  <c r="H146"/>
  <c r="H145" s="1"/>
  <c r="I146"/>
  <c r="I145" s="1"/>
  <c r="J146"/>
  <c r="J145" s="1"/>
  <c r="K146"/>
  <c r="K145" s="1"/>
  <c r="L146"/>
  <c r="L145" s="1"/>
  <c r="M146"/>
  <c r="M145" s="1"/>
  <c r="F147"/>
  <c r="F146" s="1"/>
  <c r="F145" s="1"/>
  <c r="G294"/>
  <c r="G293" s="1"/>
  <c r="H294"/>
  <c r="H293" s="1"/>
  <c r="I294"/>
  <c r="I293" s="1"/>
  <c r="J294"/>
  <c r="J293" s="1"/>
  <c r="K294"/>
  <c r="K293" s="1"/>
  <c r="L294"/>
  <c r="L293" s="1"/>
  <c r="M294"/>
  <c r="M293" s="1"/>
  <c r="F295"/>
  <c r="F294" s="1"/>
  <c r="F293" s="1"/>
  <c r="K61"/>
  <c r="K60" s="1"/>
  <c r="L842"/>
  <c r="L841" s="1"/>
  <c r="H644"/>
  <c r="H643" s="1"/>
  <c r="F178"/>
  <c r="F284"/>
  <c r="F283" s="1"/>
  <c r="F282" s="1"/>
  <c r="F281" s="1"/>
  <c r="F280" s="1"/>
  <c r="F279" s="1"/>
  <c r="J553"/>
  <c r="J552" s="1"/>
  <c r="J551" s="1"/>
  <c r="H611"/>
  <c r="G266"/>
  <c r="G265" s="1"/>
  <c r="H266"/>
  <c r="H265" s="1"/>
  <c r="I266"/>
  <c r="I265" s="1"/>
  <c r="J266"/>
  <c r="J265" s="1"/>
  <c r="K266"/>
  <c r="K265" s="1"/>
  <c r="L266"/>
  <c r="L265" s="1"/>
  <c r="M266"/>
  <c r="M265" s="1"/>
  <c r="F267"/>
  <c r="F266" s="1"/>
  <c r="F265" s="1"/>
  <c r="G769"/>
  <c r="G768" s="1"/>
  <c r="G767" s="1"/>
  <c r="H769"/>
  <c r="H768" s="1"/>
  <c r="H767" s="1"/>
  <c r="I769"/>
  <c r="I768" s="1"/>
  <c r="I767" s="1"/>
  <c r="J769"/>
  <c r="J768" s="1"/>
  <c r="J767" s="1"/>
  <c r="K769"/>
  <c r="K768" s="1"/>
  <c r="K767" s="1"/>
  <c r="L769"/>
  <c r="L768" s="1"/>
  <c r="L767" s="1"/>
  <c r="G684"/>
  <c r="G683" s="1"/>
  <c r="H684"/>
  <c r="H683" s="1"/>
  <c r="I684"/>
  <c r="I683" s="1"/>
  <c r="J684"/>
  <c r="J683" s="1"/>
  <c r="K684"/>
  <c r="K683" s="1"/>
  <c r="L684"/>
  <c r="L683" s="1"/>
  <c r="M684"/>
  <c r="M683" s="1"/>
  <c r="G428"/>
  <c r="G427" s="1"/>
  <c r="H428"/>
  <c r="H427" s="1"/>
  <c r="I428"/>
  <c r="I427" s="1"/>
  <c r="J428"/>
  <c r="J427" s="1"/>
  <c r="K428"/>
  <c r="K427" s="1"/>
  <c r="M428"/>
  <c r="M427" s="1"/>
  <c r="G415"/>
  <c r="H415"/>
  <c r="I415"/>
  <c r="J415"/>
  <c r="K415"/>
  <c r="L415"/>
  <c r="G395"/>
  <c r="G394" s="1"/>
  <c r="H395"/>
  <c r="H394" s="1"/>
  <c r="I395"/>
  <c r="I394" s="1"/>
  <c r="J395"/>
  <c r="J394" s="1"/>
  <c r="K395"/>
  <c r="K394" s="1"/>
  <c r="L395"/>
  <c r="L394" s="1"/>
  <c r="M395"/>
  <c r="M394" s="1"/>
  <c r="F396"/>
  <c r="F395" s="1"/>
  <c r="F394" s="1"/>
  <c r="G328"/>
  <c r="G327" s="1"/>
  <c r="H328"/>
  <c r="H327" s="1"/>
  <c r="I328"/>
  <c r="I327" s="1"/>
  <c r="J328"/>
  <c r="J327" s="1"/>
  <c r="K328"/>
  <c r="K327" s="1"/>
  <c r="L328"/>
  <c r="L327" s="1"/>
  <c r="M328"/>
  <c r="M327" s="1"/>
  <c r="F329"/>
  <c r="F328" s="1"/>
  <c r="F327" s="1"/>
  <c r="G210"/>
  <c r="H210"/>
  <c r="I210"/>
  <c r="J210"/>
  <c r="K210"/>
  <c r="L210"/>
  <c r="G212"/>
  <c r="H212"/>
  <c r="I212"/>
  <c r="J212"/>
  <c r="K212"/>
  <c r="L212"/>
  <c r="G201"/>
  <c r="H201"/>
  <c r="I201"/>
  <c r="J201"/>
  <c r="K201"/>
  <c r="L201"/>
  <c r="F202"/>
  <c r="F201" s="1"/>
  <c r="G143"/>
  <c r="G140" s="1"/>
  <c r="H143"/>
  <c r="I143"/>
  <c r="J143"/>
  <c r="K143"/>
  <c r="K140" s="1"/>
  <c r="L143"/>
  <c r="M143"/>
  <c r="F144"/>
  <c r="F143" s="1"/>
  <c r="G135"/>
  <c r="H135"/>
  <c r="I135"/>
  <c r="J135"/>
  <c r="K135"/>
  <c r="L135"/>
  <c r="M135"/>
  <c r="F136"/>
  <c r="F135" s="1"/>
  <c r="G121"/>
  <c r="G120" s="1"/>
  <c r="G119" s="1"/>
  <c r="G118" s="1"/>
  <c r="H121"/>
  <c r="H120" s="1"/>
  <c r="H119" s="1"/>
  <c r="H118" s="1"/>
  <c r="I121"/>
  <c r="I120" s="1"/>
  <c r="I119" s="1"/>
  <c r="I118" s="1"/>
  <c r="J121"/>
  <c r="J120" s="1"/>
  <c r="J119" s="1"/>
  <c r="J118" s="1"/>
  <c r="K121"/>
  <c r="K120" s="1"/>
  <c r="K119" s="1"/>
  <c r="K118" s="1"/>
  <c r="L121"/>
  <c r="L120" s="1"/>
  <c r="L119" s="1"/>
  <c r="L118" s="1"/>
  <c r="M121"/>
  <c r="M120" s="1"/>
  <c r="M119" s="1"/>
  <c r="M118" s="1"/>
  <c r="F122"/>
  <c r="F121" s="1"/>
  <c r="F120" s="1"/>
  <c r="F119" s="1"/>
  <c r="F118" s="1"/>
  <c r="G111"/>
  <c r="G110" s="1"/>
  <c r="G109" s="1"/>
  <c r="G108" s="1"/>
  <c r="H111"/>
  <c r="H110" s="1"/>
  <c r="H109" s="1"/>
  <c r="H108" s="1"/>
  <c r="I111"/>
  <c r="I110" s="1"/>
  <c r="I109" s="1"/>
  <c r="I108" s="1"/>
  <c r="J111"/>
  <c r="J110" s="1"/>
  <c r="J109" s="1"/>
  <c r="J108" s="1"/>
  <c r="K111"/>
  <c r="K110" s="1"/>
  <c r="K109" s="1"/>
  <c r="K108" s="1"/>
  <c r="L111"/>
  <c r="L110" s="1"/>
  <c r="L109" s="1"/>
  <c r="L108" s="1"/>
  <c r="M111"/>
  <c r="M110" s="1"/>
  <c r="M109" s="1"/>
  <c r="M108" s="1"/>
  <c r="F112"/>
  <c r="F111" s="1"/>
  <c r="F110" s="1"/>
  <c r="F109" s="1"/>
  <c r="F108" s="1"/>
  <c r="F107"/>
  <c r="F106" s="1"/>
  <c r="F105" s="1"/>
  <c r="F104" s="1"/>
  <c r="F103" s="1"/>
  <c r="I644"/>
  <c r="I643" s="1"/>
  <c r="K65"/>
  <c r="J78"/>
  <c r="J77" s="1"/>
  <c r="J76" s="1"/>
  <c r="J75" s="1"/>
  <c r="J74" s="1"/>
  <c r="H650"/>
  <c r="H649" s="1"/>
  <c r="G277"/>
  <c r="G276" s="1"/>
  <c r="G275" s="1"/>
  <c r="G274" s="1"/>
  <c r="H277"/>
  <c r="H276" s="1"/>
  <c r="H275" s="1"/>
  <c r="H274" s="1"/>
  <c r="I277"/>
  <c r="I276" s="1"/>
  <c r="I275" s="1"/>
  <c r="I274" s="1"/>
  <c r="J277"/>
  <c r="J276" s="1"/>
  <c r="J275" s="1"/>
  <c r="J274" s="1"/>
  <c r="K277"/>
  <c r="K276" s="1"/>
  <c r="K275" s="1"/>
  <c r="K274" s="1"/>
  <c r="L277"/>
  <c r="L276" s="1"/>
  <c r="L275" s="1"/>
  <c r="L274" s="1"/>
  <c r="M277"/>
  <c r="M276" s="1"/>
  <c r="M275" s="1"/>
  <c r="M274" s="1"/>
  <c r="G260"/>
  <c r="G259" s="1"/>
  <c r="H260"/>
  <c r="H259" s="1"/>
  <c r="I260"/>
  <c r="I259" s="1"/>
  <c r="J260"/>
  <c r="J259" s="1"/>
  <c r="K260"/>
  <c r="K259" s="1"/>
  <c r="L260"/>
  <c r="L259" s="1"/>
  <c r="M260"/>
  <c r="M259" s="1"/>
  <c r="F261"/>
  <c r="F260" s="1"/>
  <c r="F259" s="1"/>
  <c r="G263"/>
  <c r="G262" s="1"/>
  <c r="H263"/>
  <c r="H262" s="1"/>
  <c r="I263"/>
  <c r="I262" s="1"/>
  <c r="J263"/>
  <c r="J262" s="1"/>
  <c r="K263"/>
  <c r="K262" s="1"/>
  <c r="L263"/>
  <c r="L262" s="1"/>
  <c r="M263"/>
  <c r="M262" s="1"/>
  <c r="F264"/>
  <c r="F263" s="1"/>
  <c r="F262" s="1"/>
  <c r="G269"/>
  <c r="G268" s="1"/>
  <c r="H269"/>
  <c r="H268" s="1"/>
  <c r="I269"/>
  <c r="I268" s="1"/>
  <c r="J269"/>
  <c r="J268" s="1"/>
  <c r="K269"/>
  <c r="K268" s="1"/>
  <c r="L269"/>
  <c r="L268" s="1"/>
  <c r="M269"/>
  <c r="M268" s="1"/>
  <c r="F270"/>
  <c r="F269" s="1"/>
  <c r="F268" s="1"/>
  <c r="G272"/>
  <c r="G271" s="1"/>
  <c r="H272"/>
  <c r="H271" s="1"/>
  <c r="I272"/>
  <c r="I271" s="1"/>
  <c r="J272"/>
  <c r="J271" s="1"/>
  <c r="K272"/>
  <c r="K271" s="1"/>
  <c r="L272"/>
  <c r="L271" s="1"/>
  <c r="M272"/>
  <c r="M271" s="1"/>
  <c r="F273"/>
  <c r="F272" s="1"/>
  <c r="F271" s="1"/>
  <c r="F278"/>
  <c r="F277" s="1"/>
  <c r="F276" s="1"/>
  <c r="F275" s="1"/>
  <c r="F274" s="1"/>
  <c r="G244"/>
  <c r="G243" s="1"/>
  <c r="H244"/>
  <c r="H243" s="1"/>
  <c r="I244"/>
  <c r="I243" s="1"/>
  <c r="J244"/>
  <c r="J243" s="1"/>
  <c r="K244"/>
  <c r="K243" s="1"/>
  <c r="L244"/>
  <c r="L243" s="1"/>
  <c r="M244"/>
  <c r="M243" s="1"/>
  <c r="F245"/>
  <c r="F244" s="1"/>
  <c r="F243" s="1"/>
  <c r="G247"/>
  <c r="G246" s="1"/>
  <c r="H247"/>
  <c r="H246" s="1"/>
  <c r="I247"/>
  <c r="I246" s="1"/>
  <c r="J247"/>
  <c r="J246" s="1"/>
  <c r="K247"/>
  <c r="K246" s="1"/>
  <c r="L247"/>
  <c r="L246" s="1"/>
  <c r="M247"/>
  <c r="M246" s="1"/>
  <c r="F248"/>
  <c r="F247" s="1"/>
  <c r="F246" s="1"/>
  <c r="J138"/>
  <c r="J137" s="1"/>
  <c r="G842"/>
  <c r="G841" s="1"/>
  <c r="H842"/>
  <c r="H841" s="1"/>
  <c r="I842"/>
  <c r="I841" s="1"/>
  <c r="J842"/>
  <c r="J841" s="1"/>
  <c r="K842"/>
  <c r="K841" s="1"/>
  <c r="M842"/>
  <c r="M841" s="1"/>
  <c r="L682"/>
  <c r="G647"/>
  <c r="G646" s="1"/>
  <c r="H647"/>
  <c r="H646" s="1"/>
  <c r="I647"/>
  <c r="I646" s="1"/>
  <c r="J647"/>
  <c r="J646" s="1"/>
  <c r="K647"/>
  <c r="K646" s="1"/>
  <c r="L647"/>
  <c r="L646" s="1"/>
  <c r="M647"/>
  <c r="M646" s="1"/>
  <c r="G747"/>
  <c r="G746" s="1"/>
  <c r="G745" s="1"/>
  <c r="G744" s="1"/>
  <c r="H747"/>
  <c r="H746" s="1"/>
  <c r="H745" s="1"/>
  <c r="H744" s="1"/>
  <c r="I747"/>
  <c r="I746" s="1"/>
  <c r="I745" s="1"/>
  <c r="I744" s="1"/>
  <c r="J747"/>
  <c r="J746" s="1"/>
  <c r="J745" s="1"/>
  <c r="J744" s="1"/>
  <c r="K747"/>
  <c r="K746" s="1"/>
  <c r="K745" s="1"/>
  <c r="K744" s="1"/>
  <c r="L747"/>
  <c r="L746" s="1"/>
  <c r="L745" s="1"/>
  <c r="L744" s="1"/>
  <c r="M747"/>
  <c r="M746" s="1"/>
  <c r="M745" s="1"/>
  <c r="M744" s="1"/>
  <c r="G776"/>
  <c r="H776"/>
  <c r="I776"/>
  <c r="J776"/>
  <c r="K776"/>
  <c r="M776"/>
  <c r="G778"/>
  <c r="H778"/>
  <c r="I778"/>
  <c r="J778"/>
  <c r="K778"/>
  <c r="L778"/>
  <c r="M778"/>
  <c r="G764"/>
  <c r="H764"/>
  <c r="I764"/>
  <c r="J764"/>
  <c r="K764"/>
  <c r="L764"/>
  <c r="M764"/>
  <c r="G762"/>
  <c r="H762"/>
  <c r="I762"/>
  <c r="J762"/>
  <c r="K762"/>
  <c r="L762"/>
  <c r="M762"/>
  <c r="G417"/>
  <c r="H417"/>
  <c r="I417"/>
  <c r="J417"/>
  <c r="K417"/>
  <c r="L417"/>
  <c r="M417"/>
  <c r="F418"/>
  <c r="F417" s="1"/>
  <c r="G237"/>
  <c r="G236" s="1"/>
  <c r="G235" s="1"/>
  <c r="G234" s="1"/>
  <c r="G233" s="1"/>
  <c r="H237"/>
  <c r="H236" s="1"/>
  <c r="H235" s="1"/>
  <c r="H234" s="1"/>
  <c r="H233" s="1"/>
  <c r="I237"/>
  <c r="I236" s="1"/>
  <c r="I235" s="1"/>
  <c r="I234" s="1"/>
  <c r="I233" s="1"/>
  <c r="J237"/>
  <c r="J236" s="1"/>
  <c r="J235" s="1"/>
  <c r="J234" s="1"/>
  <c r="J233" s="1"/>
  <c r="K237"/>
  <c r="K236" s="1"/>
  <c r="K235" s="1"/>
  <c r="K234" s="1"/>
  <c r="K233" s="1"/>
  <c r="L237"/>
  <c r="L236" s="1"/>
  <c r="L235" s="1"/>
  <c r="L234" s="1"/>
  <c r="L233" s="1"/>
  <c r="M237"/>
  <c r="M236" s="1"/>
  <c r="M235" s="1"/>
  <c r="M234" s="1"/>
  <c r="M233" s="1"/>
  <c r="F238"/>
  <c r="F237" s="1"/>
  <c r="F236" s="1"/>
  <c r="F235" s="1"/>
  <c r="F234" s="1"/>
  <c r="F233" s="1"/>
  <c r="G194"/>
  <c r="H194"/>
  <c r="I194"/>
  <c r="J194"/>
  <c r="K194"/>
  <c r="L194"/>
  <c r="G196"/>
  <c r="H196"/>
  <c r="I196"/>
  <c r="J196"/>
  <c r="K196"/>
  <c r="L196"/>
  <c r="G167"/>
  <c r="H167"/>
  <c r="I167"/>
  <c r="J167"/>
  <c r="K167"/>
  <c r="L167"/>
  <c r="G169"/>
  <c r="H169"/>
  <c r="I169"/>
  <c r="J169"/>
  <c r="K169"/>
  <c r="L169"/>
  <c r="G297"/>
  <c r="G296" s="1"/>
  <c r="H297"/>
  <c r="H296" s="1"/>
  <c r="I297"/>
  <c r="I296" s="1"/>
  <c r="J297"/>
  <c r="J296" s="1"/>
  <c r="K297"/>
  <c r="K296" s="1"/>
  <c r="L297"/>
  <c r="L296" s="1"/>
  <c r="M297"/>
  <c r="M296" s="1"/>
  <c r="F298"/>
  <c r="F297" s="1"/>
  <c r="F296" s="1"/>
  <c r="G523"/>
  <c r="G522" s="1"/>
  <c r="G521" s="1"/>
  <c r="G520" s="1"/>
  <c r="H523"/>
  <c r="H522" s="1"/>
  <c r="H521" s="1"/>
  <c r="H520" s="1"/>
  <c r="I523"/>
  <c r="I522" s="1"/>
  <c r="I521" s="1"/>
  <c r="I520" s="1"/>
  <c r="J523"/>
  <c r="J522" s="1"/>
  <c r="J521" s="1"/>
  <c r="J520" s="1"/>
  <c r="K523"/>
  <c r="K522" s="1"/>
  <c r="K521" s="1"/>
  <c r="K520" s="1"/>
  <c r="M523"/>
  <c r="M522" s="1"/>
  <c r="M521" s="1"/>
  <c r="M520" s="1"/>
  <c r="G528"/>
  <c r="G527" s="1"/>
  <c r="G526" s="1"/>
  <c r="G525" s="1"/>
  <c r="H528"/>
  <c r="H527" s="1"/>
  <c r="H526" s="1"/>
  <c r="H525" s="1"/>
  <c r="I528"/>
  <c r="I527" s="1"/>
  <c r="I526" s="1"/>
  <c r="I525" s="1"/>
  <c r="J528"/>
  <c r="J527" s="1"/>
  <c r="J526" s="1"/>
  <c r="J525" s="1"/>
  <c r="K528"/>
  <c r="K527" s="1"/>
  <c r="K526" s="1"/>
  <c r="K525" s="1"/>
  <c r="M528"/>
  <c r="M527" s="1"/>
  <c r="M526" s="1"/>
  <c r="M525" s="1"/>
  <c r="G454"/>
  <c r="G453" s="1"/>
  <c r="G452" s="1"/>
  <c r="G451" s="1"/>
  <c r="H454"/>
  <c r="H453" s="1"/>
  <c r="H452" s="1"/>
  <c r="H451" s="1"/>
  <c r="I454"/>
  <c r="I453" s="1"/>
  <c r="I452" s="1"/>
  <c r="I451" s="1"/>
  <c r="J454"/>
  <c r="J453" s="1"/>
  <c r="J452" s="1"/>
  <c r="J451" s="1"/>
  <c r="K454"/>
  <c r="K453" s="1"/>
  <c r="K452" s="1"/>
  <c r="K451" s="1"/>
  <c r="M454"/>
  <c r="M453" s="1"/>
  <c r="M452" s="1"/>
  <c r="M451" s="1"/>
  <c r="G346"/>
  <c r="G345" s="1"/>
  <c r="H346"/>
  <c r="H345" s="1"/>
  <c r="I346"/>
  <c r="I345" s="1"/>
  <c r="J346"/>
  <c r="J345" s="1"/>
  <c r="K346"/>
  <c r="K345" s="1"/>
  <c r="L346"/>
  <c r="L345" s="1"/>
  <c r="M346"/>
  <c r="M345" s="1"/>
  <c r="F347"/>
  <c r="F346" s="1"/>
  <c r="F345" s="1"/>
  <c r="G349"/>
  <c r="G348" s="1"/>
  <c r="H349"/>
  <c r="H348" s="1"/>
  <c r="I349"/>
  <c r="I348" s="1"/>
  <c r="J349"/>
  <c r="J348" s="1"/>
  <c r="K349"/>
  <c r="K348" s="1"/>
  <c r="M349"/>
  <c r="M348" s="1"/>
  <c r="G354"/>
  <c r="G353" s="1"/>
  <c r="G352" s="1"/>
  <c r="H354"/>
  <c r="H353" s="1"/>
  <c r="H352" s="1"/>
  <c r="I354"/>
  <c r="I353" s="1"/>
  <c r="I352" s="1"/>
  <c r="J354"/>
  <c r="J353" s="1"/>
  <c r="J352" s="1"/>
  <c r="K354"/>
  <c r="K353" s="1"/>
  <c r="K352" s="1"/>
  <c r="M354"/>
  <c r="M353" s="1"/>
  <c r="M352" s="1"/>
  <c r="G376"/>
  <c r="G375" s="1"/>
  <c r="G374" s="1"/>
  <c r="H376"/>
  <c r="H375" s="1"/>
  <c r="H374" s="1"/>
  <c r="I376"/>
  <c r="I375" s="1"/>
  <c r="I374" s="1"/>
  <c r="J376"/>
  <c r="J375" s="1"/>
  <c r="J374" s="1"/>
  <c r="K376"/>
  <c r="K375" s="1"/>
  <c r="K374" s="1"/>
  <c r="M376"/>
  <c r="M375" s="1"/>
  <c r="M374" s="1"/>
  <c r="G317"/>
  <c r="G316" s="1"/>
  <c r="H317"/>
  <c r="H316" s="1"/>
  <c r="I317"/>
  <c r="I316" s="1"/>
  <c r="J317"/>
  <c r="J316" s="1"/>
  <c r="K317"/>
  <c r="K316" s="1"/>
  <c r="L317"/>
  <c r="L316" s="1"/>
  <c r="M317"/>
  <c r="M316" s="1"/>
  <c r="F318"/>
  <c r="F317" s="1"/>
  <c r="F316" s="1"/>
  <c r="G320"/>
  <c r="G319" s="1"/>
  <c r="H320"/>
  <c r="H319" s="1"/>
  <c r="I320"/>
  <c r="I319" s="1"/>
  <c r="J320"/>
  <c r="J319" s="1"/>
  <c r="K320"/>
  <c r="K319" s="1"/>
  <c r="L320"/>
  <c r="L319" s="1"/>
  <c r="M320"/>
  <c r="M319" s="1"/>
  <c r="F321"/>
  <c r="F320" s="1"/>
  <c r="F319" s="1"/>
  <c r="G323"/>
  <c r="G322" s="1"/>
  <c r="H323"/>
  <c r="H322" s="1"/>
  <c r="I323"/>
  <c r="I322" s="1"/>
  <c r="J323"/>
  <c r="J322" s="1"/>
  <c r="K323"/>
  <c r="K322" s="1"/>
  <c r="M323"/>
  <c r="M322" s="1"/>
  <c r="G283"/>
  <c r="G282" s="1"/>
  <c r="G281" s="1"/>
  <c r="G280" s="1"/>
  <c r="G279" s="1"/>
  <c r="H283"/>
  <c r="H282" s="1"/>
  <c r="H281" s="1"/>
  <c r="H280" s="1"/>
  <c r="H279" s="1"/>
  <c r="I283"/>
  <c r="I282" s="1"/>
  <c r="I281" s="1"/>
  <c r="I280" s="1"/>
  <c r="I279" s="1"/>
  <c r="J283"/>
  <c r="J282" s="1"/>
  <c r="J281" s="1"/>
  <c r="J280" s="1"/>
  <c r="J279" s="1"/>
  <c r="K283"/>
  <c r="K282" s="1"/>
  <c r="K281" s="1"/>
  <c r="K280" s="1"/>
  <c r="K279" s="1"/>
  <c r="M283"/>
  <c r="M282" s="1"/>
  <c r="M281" s="1"/>
  <c r="M280" s="1"/>
  <c r="M279" s="1"/>
  <c r="G337"/>
  <c r="G336" s="1"/>
  <c r="H337"/>
  <c r="H336" s="1"/>
  <c r="I337"/>
  <c r="I336" s="1"/>
  <c r="J337"/>
  <c r="J336" s="1"/>
  <c r="K337"/>
  <c r="K336" s="1"/>
  <c r="L337"/>
  <c r="L336" s="1"/>
  <c r="M337"/>
  <c r="M336" s="1"/>
  <c r="F338"/>
  <c r="F337" s="1"/>
  <c r="F336" s="1"/>
  <c r="G340"/>
  <c r="G339" s="1"/>
  <c r="H340"/>
  <c r="H339" s="1"/>
  <c r="I340"/>
  <c r="I339" s="1"/>
  <c r="J340"/>
  <c r="J339" s="1"/>
  <c r="K340"/>
  <c r="K339" s="1"/>
  <c r="L340"/>
  <c r="L339" s="1"/>
  <c r="M340"/>
  <c r="M339" s="1"/>
  <c r="F341"/>
  <c r="F340" s="1"/>
  <c r="F339" s="1"/>
  <c r="G562"/>
  <c r="G561" s="1"/>
  <c r="G560" s="1"/>
  <c r="G559" s="1"/>
  <c r="H562"/>
  <c r="H561" s="1"/>
  <c r="H560" s="1"/>
  <c r="H559" s="1"/>
  <c r="I562"/>
  <c r="I561" s="1"/>
  <c r="I560" s="1"/>
  <c r="I559" s="1"/>
  <c r="J562"/>
  <c r="J561" s="1"/>
  <c r="J560" s="1"/>
  <c r="J559" s="1"/>
  <c r="K562"/>
  <c r="K561" s="1"/>
  <c r="K560" s="1"/>
  <c r="K559" s="1"/>
  <c r="L562"/>
  <c r="L561" s="1"/>
  <c r="L560" s="1"/>
  <c r="L559" s="1"/>
  <c r="M562"/>
  <c r="M561" s="1"/>
  <c r="M560" s="1"/>
  <c r="M559" s="1"/>
  <c r="G533"/>
  <c r="G532" s="1"/>
  <c r="G531" s="1"/>
  <c r="G530" s="1"/>
  <c r="H533"/>
  <c r="H532" s="1"/>
  <c r="H531" s="1"/>
  <c r="H530" s="1"/>
  <c r="I533"/>
  <c r="I532" s="1"/>
  <c r="I531" s="1"/>
  <c r="I530" s="1"/>
  <c r="J533"/>
  <c r="J532" s="1"/>
  <c r="J531" s="1"/>
  <c r="J530" s="1"/>
  <c r="K533"/>
  <c r="K532" s="1"/>
  <c r="K531" s="1"/>
  <c r="K530" s="1"/>
  <c r="L533"/>
  <c r="L532" s="1"/>
  <c r="L531" s="1"/>
  <c r="L530" s="1"/>
  <c r="M533"/>
  <c r="M532" s="1"/>
  <c r="M531" s="1"/>
  <c r="M530" s="1"/>
  <c r="G459"/>
  <c r="G458" s="1"/>
  <c r="G457" s="1"/>
  <c r="G456" s="1"/>
  <c r="H459"/>
  <c r="H458" s="1"/>
  <c r="H457" s="1"/>
  <c r="H456" s="1"/>
  <c r="I459"/>
  <c r="I458" s="1"/>
  <c r="I457" s="1"/>
  <c r="I456" s="1"/>
  <c r="J459"/>
  <c r="J458" s="1"/>
  <c r="J457" s="1"/>
  <c r="J456" s="1"/>
  <c r="K459"/>
  <c r="K458" s="1"/>
  <c r="K457" s="1"/>
  <c r="K456" s="1"/>
  <c r="L459"/>
  <c r="L458" s="1"/>
  <c r="L457" s="1"/>
  <c r="L456" s="1"/>
  <c r="M459"/>
  <c r="M458" s="1"/>
  <c r="M457" s="1"/>
  <c r="M456" s="1"/>
  <c r="F460"/>
  <c r="F459" s="1"/>
  <c r="F458" s="1"/>
  <c r="F457" s="1"/>
  <c r="F456" s="1"/>
  <c r="G696"/>
  <c r="G695" s="1"/>
  <c r="G694" s="1"/>
  <c r="G693" s="1"/>
  <c r="H696"/>
  <c r="H695" s="1"/>
  <c r="H694" s="1"/>
  <c r="H693" s="1"/>
  <c r="I696"/>
  <c r="I695" s="1"/>
  <c r="I694" s="1"/>
  <c r="I693" s="1"/>
  <c r="J696"/>
  <c r="J695" s="1"/>
  <c r="J694" s="1"/>
  <c r="J693" s="1"/>
  <c r="K696"/>
  <c r="K695" s="1"/>
  <c r="K694" s="1"/>
  <c r="K693" s="1"/>
  <c r="M696"/>
  <c r="M695" s="1"/>
  <c r="M694" s="1"/>
  <c r="M693" s="1"/>
  <c r="H553"/>
  <c r="H552" s="1"/>
  <c r="H551" s="1"/>
  <c r="G681"/>
  <c r="G680" s="1"/>
  <c r="H681"/>
  <c r="H680" s="1"/>
  <c r="I681"/>
  <c r="I680" s="1"/>
  <c r="J681"/>
  <c r="J680" s="1"/>
  <c r="K681"/>
  <c r="K680" s="1"/>
  <c r="M681"/>
  <c r="M680" s="1"/>
  <c r="G678"/>
  <c r="G677" s="1"/>
  <c r="H678"/>
  <c r="H677" s="1"/>
  <c r="I678"/>
  <c r="I677" s="1"/>
  <c r="J678"/>
  <c r="J677" s="1"/>
  <c r="K678"/>
  <c r="K677" s="1"/>
  <c r="M678"/>
  <c r="M677" s="1"/>
  <c r="G674"/>
  <c r="G673" s="1"/>
  <c r="H674"/>
  <c r="H673" s="1"/>
  <c r="I674"/>
  <c r="I673" s="1"/>
  <c r="J674"/>
  <c r="J673" s="1"/>
  <c r="K674"/>
  <c r="K673" s="1"/>
  <c r="M674"/>
  <c r="M673" s="1"/>
  <c r="G668"/>
  <c r="G667" s="1"/>
  <c r="H668"/>
  <c r="H667" s="1"/>
  <c r="I668"/>
  <c r="I667" s="1"/>
  <c r="J668"/>
  <c r="J667" s="1"/>
  <c r="K668"/>
  <c r="K667" s="1"/>
  <c r="M668"/>
  <c r="M667" s="1"/>
  <c r="G656"/>
  <c r="G655" s="1"/>
  <c r="H656"/>
  <c r="H655" s="1"/>
  <c r="I656"/>
  <c r="I655" s="1"/>
  <c r="J656"/>
  <c r="J655" s="1"/>
  <c r="K656"/>
  <c r="K655" s="1"/>
  <c r="L656"/>
  <c r="L655" s="1"/>
  <c r="M656"/>
  <c r="M655" s="1"/>
  <c r="G665"/>
  <c r="G664" s="1"/>
  <c r="H665"/>
  <c r="H664" s="1"/>
  <c r="I665"/>
  <c r="I664" s="1"/>
  <c r="J665"/>
  <c r="J664" s="1"/>
  <c r="K665"/>
  <c r="K664" s="1"/>
  <c r="L665"/>
  <c r="L664" s="1"/>
  <c r="M665"/>
  <c r="M664" s="1"/>
  <c r="G662"/>
  <c r="G661" s="1"/>
  <c r="H662"/>
  <c r="H661" s="1"/>
  <c r="I662"/>
  <c r="I661" s="1"/>
  <c r="J662"/>
  <c r="J661" s="1"/>
  <c r="K662"/>
  <c r="K661" s="1"/>
  <c r="L662"/>
  <c r="L661" s="1"/>
  <c r="M662"/>
  <c r="M661" s="1"/>
  <c r="G659"/>
  <c r="G658" s="1"/>
  <c r="H659"/>
  <c r="H658" s="1"/>
  <c r="I659"/>
  <c r="I658" s="1"/>
  <c r="J659"/>
  <c r="J658" s="1"/>
  <c r="K659"/>
  <c r="K658" s="1"/>
  <c r="L659"/>
  <c r="L658" s="1"/>
  <c r="M659"/>
  <c r="M658" s="1"/>
  <c r="G641"/>
  <c r="G640" s="1"/>
  <c r="H641"/>
  <c r="H640" s="1"/>
  <c r="I641"/>
  <c r="I640" s="1"/>
  <c r="J641"/>
  <c r="J640" s="1"/>
  <c r="K641"/>
  <c r="K640" s="1"/>
  <c r="L641"/>
  <c r="L640" s="1"/>
  <c r="M641"/>
  <c r="M640" s="1"/>
  <c r="G742"/>
  <c r="G741" s="1"/>
  <c r="G740" s="1"/>
  <c r="G739" s="1"/>
  <c r="H742"/>
  <c r="H741" s="1"/>
  <c r="H740" s="1"/>
  <c r="H739" s="1"/>
  <c r="I742"/>
  <c r="I741" s="1"/>
  <c r="I740" s="1"/>
  <c r="I739" s="1"/>
  <c r="J742"/>
  <c r="J741" s="1"/>
  <c r="J740" s="1"/>
  <c r="J739" s="1"/>
  <c r="K742"/>
  <c r="K741" s="1"/>
  <c r="K740" s="1"/>
  <c r="K739" s="1"/>
  <c r="L742"/>
  <c r="L741" s="1"/>
  <c r="L740" s="1"/>
  <c r="L739" s="1"/>
  <c r="M742"/>
  <c r="M741" s="1"/>
  <c r="M740" s="1"/>
  <c r="M739" s="1"/>
  <c r="G495"/>
  <c r="G494" s="1"/>
  <c r="H495"/>
  <c r="H494" s="1"/>
  <c r="I495"/>
  <c r="I494" s="1"/>
  <c r="J495"/>
  <c r="J494" s="1"/>
  <c r="K495"/>
  <c r="K494" s="1"/>
  <c r="L495"/>
  <c r="L494" s="1"/>
  <c r="M495"/>
  <c r="M494" s="1"/>
  <c r="G478"/>
  <c r="G477" s="1"/>
  <c r="H478"/>
  <c r="H477" s="1"/>
  <c r="I478"/>
  <c r="I477" s="1"/>
  <c r="J478"/>
  <c r="J477" s="1"/>
  <c r="K478"/>
  <c r="K477" s="1"/>
  <c r="L478"/>
  <c r="L477" s="1"/>
  <c r="M478"/>
  <c r="M477" s="1"/>
  <c r="G483"/>
  <c r="G480" s="1"/>
  <c r="H483"/>
  <c r="H480" s="1"/>
  <c r="I483"/>
  <c r="I480" s="1"/>
  <c r="J483"/>
  <c r="J480" s="1"/>
  <c r="K483"/>
  <c r="K480" s="1"/>
  <c r="L483"/>
  <c r="L480" s="1"/>
  <c r="M483"/>
  <c r="M480" s="1"/>
  <c r="G434"/>
  <c r="G433" s="1"/>
  <c r="H434"/>
  <c r="H433" s="1"/>
  <c r="I434"/>
  <c r="I433" s="1"/>
  <c r="J434"/>
  <c r="J433" s="1"/>
  <c r="K434"/>
  <c r="K433" s="1"/>
  <c r="L434"/>
  <c r="L433" s="1"/>
  <c r="M434"/>
  <c r="M433" s="1"/>
  <c r="F435"/>
  <c r="F434" s="1"/>
  <c r="F433" s="1"/>
  <c r="G618"/>
  <c r="H618"/>
  <c r="I618"/>
  <c r="J618"/>
  <c r="K618"/>
  <c r="L618"/>
  <c r="M618"/>
  <c r="G620"/>
  <c r="H620"/>
  <c r="I620"/>
  <c r="J620"/>
  <c r="K620"/>
  <c r="L620"/>
  <c r="M620"/>
  <c r="G624"/>
  <c r="G623" s="1"/>
  <c r="G622" s="1"/>
  <c r="H624"/>
  <c r="H623" s="1"/>
  <c r="H622" s="1"/>
  <c r="I624"/>
  <c r="I623" s="1"/>
  <c r="I622" s="1"/>
  <c r="J624"/>
  <c r="J623" s="1"/>
  <c r="J622" s="1"/>
  <c r="K624"/>
  <c r="K623" s="1"/>
  <c r="K622" s="1"/>
  <c r="L624"/>
  <c r="L623" s="1"/>
  <c r="L622" s="1"/>
  <c r="M624"/>
  <c r="M623" s="1"/>
  <c r="M622" s="1"/>
  <c r="G611"/>
  <c r="I611"/>
  <c r="K611"/>
  <c r="M611"/>
  <c r="H609"/>
  <c r="H608" s="1"/>
  <c r="I609"/>
  <c r="I608" s="1"/>
  <c r="J609"/>
  <c r="K609"/>
  <c r="L609"/>
  <c r="M609"/>
  <c r="G174"/>
  <c r="I174"/>
  <c r="K174"/>
  <c r="L174"/>
  <c r="M174"/>
  <c r="H172"/>
  <c r="I172"/>
  <c r="J172"/>
  <c r="K172"/>
  <c r="L172"/>
  <c r="M172"/>
  <c r="G186"/>
  <c r="G185" s="1"/>
  <c r="H186"/>
  <c r="H185" s="1"/>
  <c r="I186"/>
  <c r="I185" s="1"/>
  <c r="J186"/>
  <c r="J185" s="1"/>
  <c r="K186"/>
  <c r="K185" s="1"/>
  <c r="L186"/>
  <c r="L185" s="1"/>
  <c r="M186"/>
  <c r="M185" s="1"/>
  <c r="F187"/>
  <c r="F186" s="1"/>
  <c r="F185" s="1"/>
  <c r="G359"/>
  <c r="G358" s="1"/>
  <c r="H359"/>
  <c r="H358" s="1"/>
  <c r="I359"/>
  <c r="I358" s="1"/>
  <c r="J359"/>
  <c r="J358" s="1"/>
  <c r="K359"/>
  <c r="K358" s="1"/>
  <c r="L359"/>
  <c r="L358" s="1"/>
  <c r="F360"/>
  <c r="F359" s="1"/>
  <c r="F358" s="1"/>
  <c r="G362"/>
  <c r="G361" s="1"/>
  <c r="H362"/>
  <c r="H361" s="1"/>
  <c r="I362"/>
  <c r="I361" s="1"/>
  <c r="J362"/>
  <c r="J361" s="1"/>
  <c r="K362"/>
  <c r="K361" s="1"/>
  <c r="L362"/>
  <c r="L361" s="1"/>
  <c r="M362"/>
  <c r="M361" s="1"/>
  <c r="F363"/>
  <c r="F362" s="1"/>
  <c r="F361" s="1"/>
  <c r="G706"/>
  <c r="G705" s="1"/>
  <c r="G704" s="1"/>
  <c r="G703" s="1"/>
  <c r="H706"/>
  <c r="H705" s="1"/>
  <c r="H704" s="1"/>
  <c r="H703" s="1"/>
  <c r="I706"/>
  <c r="I705" s="1"/>
  <c r="I704" s="1"/>
  <c r="I703" s="1"/>
  <c r="J706"/>
  <c r="J705" s="1"/>
  <c r="J704" s="1"/>
  <c r="J703" s="1"/>
  <c r="K706"/>
  <c r="K705" s="1"/>
  <c r="K704" s="1"/>
  <c r="K703" s="1"/>
  <c r="L706"/>
  <c r="L705" s="1"/>
  <c r="L704" s="1"/>
  <c r="L703" s="1"/>
  <c r="M706"/>
  <c r="M705" s="1"/>
  <c r="M704" s="1"/>
  <c r="M703" s="1"/>
  <c r="G406"/>
  <c r="G405" s="1"/>
  <c r="H406"/>
  <c r="H405" s="1"/>
  <c r="I406"/>
  <c r="I405" s="1"/>
  <c r="J406"/>
  <c r="J405" s="1"/>
  <c r="K406"/>
  <c r="K405" s="1"/>
  <c r="L406"/>
  <c r="L405" s="1"/>
  <c r="M406"/>
  <c r="M405" s="1"/>
  <c r="F407"/>
  <c r="F406" s="1"/>
  <c r="F405" s="1"/>
  <c r="H401"/>
  <c r="I401"/>
  <c r="J401"/>
  <c r="K401"/>
  <c r="L401"/>
  <c r="M401"/>
  <c r="G403"/>
  <c r="H403"/>
  <c r="I403"/>
  <c r="J403"/>
  <c r="K403"/>
  <c r="L403"/>
  <c r="M403"/>
  <c r="F404"/>
  <c r="F403" s="1"/>
  <c r="G307"/>
  <c r="G306" s="1"/>
  <c r="G305" s="1"/>
  <c r="H307"/>
  <c r="H306" s="1"/>
  <c r="H305" s="1"/>
  <c r="I307"/>
  <c r="I306" s="1"/>
  <c r="I305" s="1"/>
  <c r="K307"/>
  <c r="K306" s="1"/>
  <c r="K305" s="1"/>
  <c r="L307"/>
  <c r="L306" s="1"/>
  <c r="L305" s="1"/>
  <c r="M307"/>
  <c r="M306" s="1"/>
  <c r="M305" s="1"/>
  <c r="G331"/>
  <c r="G330" s="1"/>
  <c r="H331"/>
  <c r="H330" s="1"/>
  <c r="I331"/>
  <c r="I330" s="1"/>
  <c r="J331"/>
  <c r="J330" s="1"/>
  <c r="K331"/>
  <c r="K330" s="1"/>
  <c r="L331"/>
  <c r="L330" s="1"/>
  <c r="M331"/>
  <c r="M330" s="1"/>
  <c r="F332"/>
  <c r="F331" s="1"/>
  <c r="F330" s="1"/>
  <c r="G580"/>
  <c r="G579" s="1"/>
  <c r="G578" s="1"/>
  <c r="G577" s="1"/>
  <c r="G576" s="1"/>
  <c r="H580"/>
  <c r="H579" s="1"/>
  <c r="H578" s="1"/>
  <c r="H577" s="1"/>
  <c r="H576" s="1"/>
  <c r="I580"/>
  <c r="I579" s="1"/>
  <c r="I578" s="1"/>
  <c r="I577" s="1"/>
  <c r="I576" s="1"/>
  <c r="J580"/>
  <c r="J579" s="1"/>
  <c r="J578" s="1"/>
  <c r="J577" s="1"/>
  <c r="J576" s="1"/>
  <c r="K580"/>
  <c r="K579" s="1"/>
  <c r="K578" s="1"/>
  <c r="K577" s="1"/>
  <c r="K576" s="1"/>
  <c r="L580"/>
  <c r="L579" s="1"/>
  <c r="L578" s="1"/>
  <c r="L577" s="1"/>
  <c r="L576" s="1"/>
  <c r="M580"/>
  <c r="M579" s="1"/>
  <c r="M578" s="1"/>
  <c r="M577" s="1"/>
  <c r="M576" s="1"/>
  <c r="G634"/>
  <c r="G633" s="1"/>
  <c r="G632" s="1"/>
  <c r="G631" s="1"/>
  <c r="H634"/>
  <c r="H633" s="1"/>
  <c r="H632" s="1"/>
  <c r="H631" s="1"/>
  <c r="I634"/>
  <c r="I633" s="1"/>
  <c r="I632" s="1"/>
  <c r="I631" s="1"/>
  <c r="J634"/>
  <c r="J633" s="1"/>
  <c r="J632" s="1"/>
  <c r="J631" s="1"/>
  <c r="K634"/>
  <c r="K633" s="1"/>
  <c r="K632" s="1"/>
  <c r="K631" s="1"/>
  <c r="L634"/>
  <c r="L633" s="1"/>
  <c r="L632" s="1"/>
  <c r="L631" s="1"/>
  <c r="M634"/>
  <c r="M633" s="1"/>
  <c r="M632" s="1"/>
  <c r="M631" s="1"/>
  <c r="G701"/>
  <c r="G700" s="1"/>
  <c r="G699" s="1"/>
  <c r="G698" s="1"/>
  <c r="H701"/>
  <c r="H700" s="1"/>
  <c r="H699" s="1"/>
  <c r="H698" s="1"/>
  <c r="I701"/>
  <c r="I700" s="1"/>
  <c r="I699" s="1"/>
  <c r="I698" s="1"/>
  <c r="J701"/>
  <c r="J700" s="1"/>
  <c r="J699" s="1"/>
  <c r="J698" s="1"/>
  <c r="K701"/>
  <c r="K700" s="1"/>
  <c r="K699" s="1"/>
  <c r="K698" s="1"/>
  <c r="M701"/>
  <c r="M700" s="1"/>
  <c r="M699" s="1"/>
  <c r="M698" s="1"/>
  <c r="G629"/>
  <c r="G628" s="1"/>
  <c r="G627" s="1"/>
  <c r="G626" s="1"/>
  <c r="H629"/>
  <c r="H628" s="1"/>
  <c r="H627" s="1"/>
  <c r="H626" s="1"/>
  <c r="I629"/>
  <c r="I628" s="1"/>
  <c r="I627" s="1"/>
  <c r="I626" s="1"/>
  <c r="J629"/>
  <c r="J628" s="1"/>
  <c r="J627" s="1"/>
  <c r="J626" s="1"/>
  <c r="K629"/>
  <c r="K628" s="1"/>
  <c r="K627" s="1"/>
  <c r="K626" s="1"/>
  <c r="L629"/>
  <c r="L628" s="1"/>
  <c r="L627" s="1"/>
  <c r="L626" s="1"/>
  <c r="M629"/>
  <c r="M628" s="1"/>
  <c r="M627" s="1"/>
  <c r="M626" s="1"/>
  <c r="G289"/>
  <c r="H289"/>
  <c r="I289"/>
  <c r="J289"/>
  <c r="K289"/>
  <c r="L289"/>
  <c r="M289"/>
  <c r="F290"/>
  <c r="F289" s="1"/>
  <c r="G291"/>
  <c r="H291"/>
  <c r="I291"/>
  <c r="J291"/>
  <c r="K291"/>
  <c r="L291"/>
  <c r="M291"/>
  <c r="F292"/>
  <c r="F291" s="1"/>
  <c r="F288" s="1"/>
  <c r="G845"/>
  <c r="G844" s="1"/>
  <c r="H845"/>
  <c r="H844" s="1"/>
  <c r="I845"/>
  <c r="I844" s="1"/>
  <c r="J845"/>
  <c r="J844" s="1"/>
  <c r="K845"/>
  <c r="K844" s="1"/>
  <c r="L845"/>
  <c r="L844" s="1"/>
  <c r="M845"/>
  <c r="M844" s="1"/>
  <c r="G569"/>
  <c r="G568" s="1"/>
  <c r="G567" s="1"/>
  <c r="G566" s="1"/>
  <c r="G565" s="1"/>
  <c r="G564" s="1"/>
  <c r="H569"/>
  <c r="H568" s="1"/>
  <c r="H567" s="1"/>
  <c r="H566" s="1"/>
  <c r="H565" s="1"/>
  <c r="H564" s="1"/>
  <c r="I569"/>
  <c r="I568" s="1"/>
  <c r="I567" s="1"/>
  <c r="I566" s="1"/>
  <c r="I565" s="1"/>
  <c r="I564" s="1"/>
  <c r="J569"/>
  <c r="J568" s="1"/>
  <c r="J567" s="1"/>
  <c r="J566" s="1"/>
  <c r="J565" s="1"/>
  <c r="J564" s="1"/>
  <c r="K569"/>
  <c r="K568" s="1"/>
  <c r="K567" s="1"/>
  <c r="K566" s="1"/>
  <c r="K565" s="1"/>
  <c r="K564" s="1"/>
  <c r="L569"/>
  <c r="L568" s="1"/>
  <c r="L567" s="1"/>
  <c r="L566" s="1"/>
  <c r="L565" s="1"/>
  <c r="L564" s="1"/>
  <c r="M569"/>
  <c r="M568" s="1"/>
  <c r="M567" s="1"/>
  <c r="M566" s="1"/>
  <c r="M565" s="1"/>
  <c r="M564" s="1"/>
  <c r="G730"/>
  <c r="G729" s="1"/>
  <c r="G728" s="1"/>
  <c r="G727" s="1"/>
  <c r="G726" s="1"/>
  <c r="H730"/>
  <c r="H729" s="1"/>
  <c r="H728" s="1"/>
  <c r="H727" s="1"/>
  <c r="H726" s="1"/>
  <c r="I730"/>
  <c r="I729" s="1"/>
  <c r="I728" s="1"/>
  <c r="I727" s="1"/>
  <c r="I726" s="1"/>
  <c r="J730"/>
  <c r="J729" s="1"/>
  <c r="J728" s="1"/>
  <c r="J727" s="1"/>
  <c r="J726" s="1"/>
  <c r="K730"/>
  <c r="K729" s="1"/>
  <c r="K728" s="1"/>
  <c r="K727" s="1"/>
  <c r="K726" s="1"/>
  <c r="L730"/>
  <c r="L729" s="1"/>
  <c r="L728" s="1"/>
  <c r="L727" s="1"/>
  <c r="L726" s="1"/>
  <c r="M730"/>
  <c r="M729" s="1"/>
  <c r="M728" s="1"/>
  <c r="M727" s="1"/>
  <c r="M726" s="1"/>
  <c r="G828"/>
  <c r="G827" s="1"/>
  <c r="G826" s="1"/>
  <c r="G825" s="1"/>
  <c r="G824" s="1"/>
  <c r="G823" s="1"/>
  <c r="H828"/>
  <c r="H827" s="1"/>
  <c r="H826" s="1"/>
  <c r="H825" s="1"/>
  <c r="H824" s="1"/>
  <c r="H823" s="1"/>
  <c r="I828"/>
  <c r="I827" s="1"/>
  <c r="I826" s="1"/>
  <c r="I825" s="1"/>
  <c r="I824" s="1"/>
  <c r="I823" s="1"/>
  <c r="J828"/>
  <c r="J827" s="1"/>
  <c r="J826" s="1"/>
  <c r="J825" s="1"/>
  <c r="J824" s="1"/>
  <c r="J823" s="1"/>
  <c r="K828"/>
  <c r="K827" s="1"/>
  <c r="K826" s="1"/>
  <c r="K825" s="1"/>
  <c r="K824" s="1"/>
  <c r="K823" s="1"/>
  <c r="L828"/>
  <c r="L827" s="1"/>
  <c r="L826" s="1"/>
  <c r="L825" s="1"/>
  <c r="L824" s="1"/>
  <c r="L823" s="1"/>
  <c r="M828"/>
  <c r="M827" s="1"/>
  <c r="M826" s="1"/>
  <c r="M825" s="1"/>
  <c r="M824" s="1"/>
  <c r="M823" s="1"/>
  <c r="G835"/>
  <c r="G834" s="1"/>
  <c r="G833" s="1"/>
  <c r="G832" s="1"/>
  <c r="G831" s="1"/>
  <c r="G830" s="1"/>
  <c r="H835"/>
  <c r="H834" s="1"/>
  <c r="H833" s="1"/>
  <c r="H832" s="1"/>
  <c r="H831" s="1"/>
  <c r="H830" s="1"/>
  <c r="I835"/>
  <c r="I834" s="1"/>
  <c r="I833" s="1"/>
  <c r="I832" s="1"/>
  <c r="I831" s="1"/>
  <c r="I830" s="1"/>
  <c r="J835"/>
  <c r="J834" s="1"/>
  <c r="J833" s="1"/>
  <c r="J832" s="1"/>
  <c r="J831" s="1"/>
  <c r="J830" s="1"/>
  <c r="K835"/>
  <c r="K834" s="1"/>
  <c r="K833" s="1"/>
  <c r="K832" s="1"/>
  <c r="K831" s="1"/>
  <c r="K830" s="1"/>
  <c r="L835"/>
  <c r="L834" s="1"/>
  <c r="L833" s="1"/>
  <c r="L832" s="1"/>
  <c r="L831" s="1"/>
  <c r="L830" s="1"/>
  <c r="M835"/>
  <c r="M834" s="1"/>
  <c r="M833" s="1"/>
  <c r="M832" s="1"/>
  <c r="M831" s="1"/>
  <c r="M830" s="1"/>
  <c r="I553"/>
  <c r="I552" s="1"/>
  <c r="I551" s="1"/>
  <c r="K553"/>
  <c r="K552" s="1"/>
  <c r="K551" s="1"/>
  <c r="M553"/>
  <c r="M552" s="1"/>
  <c r="M551" s="1"/>
  <c r="K644"/>
  <c r="K643" s="1"/>
  <c r="M644"/>
  <c r="M643" s="1"/>
  <c r="I650"/>
  <c r="I649" s="1"/>
  <c r="K650"/>
  <c r="K649" s="1"/>
  <c r="M650"/>
  <c r="M649" s="1"/>
  <c r="F165"/>
  <c r="G138"/>
  <c r="G137" s="1"/>
  <c r="H138"/>
  <c r="H137" s="1"/>
  <c r="I138"/>
  <c r="I137" s="1"/>
  <c r="K138"/>
  <c r="K137" s="1"/>
  <c r="L138"/>
  <c r="L137" s="1"/>
  <c r="M138"/>
  <c r="M137" s="1"/>
  <c r="G116"/>
  <c r="G115" s="1"/>
  <c r="G114" s="1"/>
  <c r="G113" s="1"/>
  <c r="H116"/>
  <c r="H115" s="1"/>
  <c r="H114" s="1"/>
  <c r="H113" s="1"/>
  <c r="I116"/>
  <c r="I115" s="1"/>
  <c r="I114" s="1"/>
  <c r="I113" s="1"/>
  <c r="J116"/>
  <c r="J115" s="1"/>
  <c r="J114" s="1"/>
  <c r="J113" s="1"/>
  <c r="K116"/>
  <c r="K115" s="1"/>
  <c r="K114" s="1"/>
  <c r="K113" s="1"/>
  <c r="L116"/>
  <c r="L115" s="1"/>
  <c r="L114" s="1"/>
  <c r="L113" s="1"/>
  <c r="M116"/>
  <c r="M115" s="1"/>
  <c r="M114" s="1"/>
  <c r="M113" s="1"/>
  <c r="F117"/>
  <c r="F116" s="1"/>
  <c r="F115" s="1"/>
  <c r="F114" s="1"/>
  <c r="F113" s="1"/>
  <c r="G89"/>
  <c r="G88" s="1"/>
  <c r="G87" s="1"/>
  <c r="G86" s="1"/>
  <c r="H89"/>
  <c r="H88" s="1"/>
  <c r="H87" s="1"/>
  <c r="H86" s="1"/>
  <c r="I89"/>
  <c r="I88" s="1"/>
  <c r="I87" s="1"/>
  <c r="I86" s="1"/>
  <c r="J89"/>
  <c r="J88" s="1"/>
  <c r="J87" s="1"/>
  <c r="J86" s="1"/>
  <c r="K89"/>
  <c r="K88" s="1"/>
  <c r="K87" s="1"/>
  <c r="K86" s="1"/>
  <c r="L89"/>
  <c r="L88" s="1"/>
  <c r="L87" s="1"/>
  <c r="L86" s="1"/>
  <c r="M89"/>
  <c r="M88" s="1"/>
  <c r="M87" s="1"/>
  <c r="M86" s="1"/>
  <c r="F90"/>
  <c r="F89" s="1"/>
  <c r="F88" s="1"/>
  <c r="F87" s="1"/>
  <c r="F86" s="1"/>
  <c r="G78"/>
  <c r="G77" s="1"/>
  <c r="G76" s="1"/>
  <c r="G75" s="1"/>
  <c r="G74" s="1"/>
  <c r="H78"/>
  <c r="H77" s="1"/>
  <c r="H76" s="1"/>
  <c r="H75" s="1"/>
  <c r="H74" s="1"/>
  <c r="I78"/>
  <c r="I77" s="1"/>
  <c r="I76" s="1"/>
  <c r="I75" s="1"/>
  <c r="I74" s="1"/>
  <c r="K78"/>
  <c r="K77" s="1"/>
  <c r="K76" s="1"/>
  <c r="K75" s="1"/>
  <c r="K74" s="1"/>
  <c r="L78"/>
  <c r="L77" s="1"/>
  <c r="L76" s="1"/>
  <c r="L75" s="1"/>
  <c r="L74" s="1"/>
  <c r="M78"/>
  <c r="M77" s="1"/>
  <c r="M76" s="1"/>
  <c r="M75" s="1"/>
  <c r="M74" s="1"/>
  <c r="G50"/>
  <c r="G49" s="1"/>
  <c r="G48" s="1"/>
  <c r="G47" s="1"/>
  <c r="G46" s="1"/>
  <c r="H50"/>
  <c r="H49" s="1"/>
  <c r="H48" s="1"/>
  <c r="H47" s="1"/>
  <c r="H46" s="1"/>
  <c r="I50"/>
  <c r="I49" s="1"/>
  <c r="I48" s="1"/>
  <c r="I47" s="1"/>
  <c r="I46" s="1"/>
  <c r="J50"/>
  <c r="J49" s="1"/>
  <c r="J48" s="1"/>
  <c r="J47" s="1"/>
  <c r="J46" s="1"/>
  <c r="K50"/>
  <c r="K49" s="1"/>
  <c r="K48" s="1"/>
  <c r="K47" s="1"/>
  <c r="K46" s="1"/>
  <c r="L50"/>
  <c r="L49" s="1"/>
  <c r="L48" s="1"/>
  <c r="L47" s="1"/>
  <c r="L46" s="1"/>
  <c r="M50"/>
  <c r="M49" s="1"/>
  <c r="M48" s="1"/>
  <c r="M47" s="1"/>
  <c r="M46" s="1"/>
  <c r="G604"/>
  <c r="H604"/>
  <c r="I604"/>
  <c r="J604"/>
  <c r="L604"/>
  <c r="M604"/>
  <c r="G606"/>
  <c r="H606"/>
  <c r="I606"/>
  <c r="J606"/>
  <c r="K606"/>
  <c r="L606"/>
  <c r="M606"/>
  <c r="G518"/>
  <c r="G517" s="1"/>
  <c r="G516" s="1"/>
  <c r="G515" s="1"/>
  <c r="H518"/>
  <c r="H517" s="1"/>
  <c r="H516" s="1"/>
  <c r="H515" s="1"/>
  <c r="I518"/>
  <c r="I517" s="1"/>
  <c r="I516" s="1"/>
  <c r="I515" s="1"/>
  <c r="J518"/>
  <c r="J517" s="1"/>
  <c r="J516" s="1"/>
  <c r="J515" s="1"/>
  <c r="K518"/>
  <c r="K517" s="1"/>
  <c r="K516" s="1"/>
  <c r="K515" s="1"/>
  <c r="L518"/>
  <c r="L517" s="1"/>
  <c r="L516" s="1"/>
  <c r="L515" s="1"/>
  <c r="M518"/>
  <c r="M517" s="1"/>
  <c r="M516" s="1"/>
  <c r="M515" s="1"/>
  <c r="I540"/>
  <c r="I539" s="1"/>
  <c r="I538" s="1"/>
  <c r="K540"/>
  <c r="K539" s="1"/>
  <c r="M540"/>
  <c r="M539" s="1"/>
  <c r="M538" s="1"/>
  <c r="G587"/>
  <c r="G586" s="1"/>
  <c r="G585" s="1"/>
  <c r="H587"/>
  <c r="H586" s="1"/>
  <c r="H585" s="1"/>
  <c r="I587"/>
  <c r="I586" s="1"/>
  <c r="I585" s="1"/>
  <c r="J587"/>
  <c r="J586" s="1"/>
  <c r="J585" s="1"/>
  <c r="K587"/>
  <c r="K586" s="1"/>
  <c r="K585" s="1"/>
  <c r="L587"/>
  <c r="L586" s="1"/>
  <c r="L585" s="1"/>
  <c r="M587"/>
  <c r="M586" s="1"/>
  <c r="M585" s="1"/>
  <c r="G510"/>
  <c r="G509" s="1"/>
  <c r="H510"/>
  <c r="H509" s="1"/>
  <c r="I510"/>
  <c r="I509" s="1"/>
  <c r="J510"/>
  <c r="J509" s="1"/>
  <c r="K510"/>
  <c r="K509" s="1"/>
  <c r="L510"/>
  <c r="L509" s="1"/>
  <c r="M510"/>
  <c r="M509" s="1"/>
  <c r="G507"/>
  <c r="G506" s="1"/>
  <c r="H507"/>
  <c r="H506" s="1"/>
  <c r="I507"/>
  <c r="I506" s="1"/>
  <c r="J507"/>
  <c r="J506" s="1"/>
  <c r="K507"/>
  <c r="K506" s="1"/>
  <c r="L507"/>
  <c r="L506" s="1"/>
  <c r="M507"/>
  <c r="M506" s="1"/>
  <c r="G437"/>
  <c r="G436" s="1"/>
  <c r="H437"/>
  <c r="H436" s="1"/>
  <c r="I437"/>
  <c r="I436" s="1"/>
  <c r="J437"/>
  <c r="J436" s="1"/>
  <c r="K437"/>
  <c r="K436" s="1"/>
  <c r="M437"/>
  <c r="M436" s="1"/>
  <c r="G466"/>
  <c r="G465" s="1"/>
  <c r="H466"/>
  <c r="H465" s="1"/>
  <c r="I466"/>
  <c r="I465" s="1"/>
  <c r="J466"/>
  <c r="J465" s="1"/>
  <c r="K466"/>
  <c r="K465" s="1"/>
  <c r="L466"/>
  <c r="L465" s="1"/>
  <c r="M466"/>
  <c r="M465" s="1"/>
  <c r="I425"/>
  <c r="I424" s="1"/>
  <c r="J425"/>
  <c r="J424" s="1"/>
  <c r="K425"/>
  <c r="K424" s="1"/>
  <c r="M425"/>
  <c r="M424" s="1"/>
  <c r="I472"/>
  <c r="I471" s="1"/>
  <c r="K472"/>
  <c r="K471" s="1"/>
  <c r="M472"/>
  <c r="M471" s="1"/>
  <c r="F30"/>
  <c r="F29" s="1"/>
  <c r="F28" s="1"/>
  <c r="K37"/>
  <c r="M72"/>
  <c r="M71" s="1"/>
  <c r="L72"/>
  <c r="L71" s="1"/>
  <c r="J72"/>
  <c r="J71" s="1"/>
  <c r="I72"/>
  <c r="I71" s="1"/>
  <c r="H72"/>
  <c r="H71" s="1"/>
  <c r="G72"/>
  <c r="G71" s="1"/>
  <c r="M69"/>
  <c r="L69"/>
  <c r="J69"/>
  <c r="I69"/>
  <c r="H69"/>
  <c r="G69"/>
  <c r="M67"/>
  <c r="L67"/>
  <c r="J67"/>
  <c r="I67"/>
  <c r="H67"/>
  <c r="G67"/>
  <c r="F66"/>
  <c r="F65" s="1"/>
  <c r="M65"/>
  <c r="L65"/>
  <c r="J65"/>
  <c r="I65"/>
  <c r="H65"/>
  <c r="G65"/>
  <c r="M60"/>
  <c r="L60"/>
  <c r="J60"/>
  <c r="I60"/>
  <c r="H60"/>
  <c r="G60"/>
  <c r="F59"/>
  <c r="F58" s="1"/>
  <c r="M58"/>
  <c r="L58"/>
  <c r="K58"/>
  <c r="J58"/>
  <c r="I58"/>
  <c r="H58"/>
  <c r="G58"/>
  <c r="M56"/>
  <c r="L56"/>
  <c r="J56"/>
  <c r="I56"/>
  <c r="H56"/>
  <c r="G56"/>
  <c r="F51"/>
  <c r="F50" s="1"/>
  <c r="F49" s="1"/>
  <c r="F48" s="1"/>
  <c r="F47" s="1"/>
  <c r="F46" s="1"/>
  <c r="L44"/>
  <c r="K44"/>
  <c r="J44"/>
  <c r="I44"/>
  <c r="H44"/>
  <c r="G44"/>
  <c r="L42"/>
  <c r="K42"/>
  <c r="J42"/>
  <c r="I42"/>
  <c r="H42"/>
  <c r="G42"/>
  <c r="M39"/>
  <c r="L39"/>
  <c r="J39"/>
  <c r="I39"/>
  <c r="H39"/>
  <c r="G39"/>
  <c r="F38"/>
  <c r="F37" s="1"/>
  <c r="M37"/>
  <c r="L37"/>
  <c r="J37"/>
  <c r="I37"/>
  <c r="H37"/>
  <c r="G37"/>
  <c r="M35"/>
  <c r="L35"/>
  <c r="J35"/>
  <c r="I35"/>
  <c r="H35"/>
  <c r="G35"/>
  <c r="M29"/>
  <c r="M28" s="1"/>
  <c r="L29"/>
  <c r="L28" s="1"/>
  <c r="K29"/>
  <c r="K28" s="1"/>
  <c r="J29"/>
  <c r="J28" s="1"/>
  <c r="I29"/>
  <c r="I28" s="1"/>
  <c r="H29"/>
  <c r="H28" s="1"/>
  <c r="G29"/>
  <c r="G28" s="1"/>
  <c r="M26"/>
  <c r="M25" s="1"/>
  <c r="L26"/>
  <c r="L25" s="1"/>
  <c r="J26"/>
  <c r="J25" s="1"/>
  <c r="I26"/>
  <c r="I25" s="1"/>
  <c r="H26"/>
  <c r="H25" s="1"/>
  <c r="G26"/>
  <c r="G25" s="1"/>
  <c r="F24"/>
  <c r="F23" s="1"/>
  <c r="M23"/>
  <c r="L23"/>
  <c r="K23"/>
  <c r="J23"/>
  <c r="I23"/>
  <c r="H23"/>
  <c r="G23"/>
  <c r="F22"/>
  <c r="F21" s="1"/>
  <c r="M21"/>
  <c r="L21"/>
  <c r="K21"/>
  <c r="J21"/>
  <c r="I21"/>
  <c r="H21"/>
  <c r="G21"/>
  <c r="M19"/>
  <c r="L19"/>
  <c r="J19"/>
  <c r="I19"/>
  <c r="H19"/>
  <c r="G19"/>
  <c r="M13"/>
  <c r="M12" s="1"/>
  <c r="M11" s="1"/>
  <c r="M10" s="1"/>
  <c r="M9" s="1"/>
  <c r="L13"/>
  <c r="L12" s="1"/>
  <c r="L11" s="1"/>
  <c r="L10" s="1"/>
  <c r="L9" s="1"/>
  <c r="J13"/>
  <c r="J12" s="1"/>
  <c r="J11" s="1"/>
  <c r="J10" s="1"/>
  <c r="J9" s="1"/>
  <c r="I13"/>
  <c r="I12" s="1"/>
  <c r="I11" s="1"/>
  <c r="I10" s="1"/>
  <c r="I9" s="1"/>
  <c r="H13"/>
  <c r="H12" s="1"/>
  <c r="H11" s="1"/>
  <c r="H10" s="1"/>
  <c r="H9" s="1"/>
  <c r="G13"/>
  <c r="G12" s="1"/>
  <c r="G11" s="1"/>
  <c r="G10" s="1"/>
  <c r="G9" s="1"/>
  <c r="M302"/>
  <c r="M301" s="1"/>
  <c r="M300" s="1"/>
  <c r="M299" s="1"/>
  <c r="K302"/>
  <c r="K301" s="1"/>
  <c r="K300" s="1"/>
  <c r="K299" s="1"/>
  <c r="L302"/>
  <c r="L301" s="1"/>
  <c r="L300" s="1"/>
  <c r="L299" s="1"/>
  <c r="J302"/>
  <c r="J301" s="1"/>
  <c r="J300" s="1"/>
  <c r="J299" s="1"/>
  <c r="I302"/>
  <c r="I301" s="1"/>
  <c r="I300" s="1"/>
  <c r="I299" s="1"/>
  <c r="H302"/>
  <c r="H301" s="1"/>
  <c r="H300" s="1"/>
  <c r="H299" s="1"/>
  <c r="G302"/>
  <c r="G301" s="1"/>
  <c r="G300" s="1"/>
  <c r="G299" s="1"/>
  <c r="F303"/>
  <c r="F302" s="1"/>
  <c r="F301" s="1"/>
  <c r="F300" s="1"/>
  <c r="F299" s="1"/>
  <c r="F139"/>
  <c r="F138" s="1"/>
  <c r="F137" s="1"/>
  <c r="L701"/>
  <c r="L700" s="1"/>
  <c r="L699" s="1"/>
  <c r="L698" s="1"/>
  <c r="J199"/>
  <c r="L199"/>
  <c r="K199"/>
  <c r="I199"/>
  <c r="H199"/>
  <c r="G199"/>
  <c r="F79"/>
  <c r="F78" s="1"/>
  <c r="F77" s="1"/>
  <c r="F76" s="1"/>
  <c r="F75" s="1"/>
  <c r="F74" s="1"/>
  <c r="L376"/>
  <c r="L375" s="1"/>
  <c r="L374" s="1"/>
  <c r="F168"/>
  <c r="F167" s="1"/>
  <c r="L283"/>
  <c r="L282" s="1"/>
  <c r="L281" s="1"/>
  <c r="L280" s="1"/>
  <c r="L279" s="1"/>
  <c r="L323"/>
  <c r="L322" s="1"/>
  <c r="F308"/>
  <c r="F307" s="1"/>
  <c r="F306" s="1"/>
  <c r="F305" s="1"/>
  <c r="L354"/>
  <c r="L353" s="1"/>
  <c r="L352" s="1"/>
  <c r="G172"/>
  <c r="F205"/>
  <c r="F204" s="1"/>
  <c r="F203" s="1"/>
  <c r="F350"/>
  <c r="F349" s="1"/>
  <c r="F348" s="1"/>
  <c r="F416"/>
  <c r="F415" s="1"/>
  <c r="M415"/>
  <c r="M191"/>
  <c r="F192"/>
  <c r="F191" s="1"/>
  <c r="M189"/>
  <c r="F429"/>
  <c r="F428" s="1"/>
  <c r="F427" s="1"/>
  <c r="G425"/>
  <c r="G424" s="1"/>
  <c r="F43"/>
  <c r="F42" s="1"/>
  <c r="M210"/>
  <c r="M169"/>
  <c r="F170"/>
  <c r="F169" s="1"/>
  <c r="J603" l="1"/>
  <c r="J608"/>
  <c r="H538"/>
  <c r="G603"/>
  <c r="M608"/>
  <c r="F608"/>
  <c r="F344"/>
  <c r="M603"/>
  <c r="L603"/>
  <c r="H603"/>
  <c r="I603"/>
  <c r="K608"/>
  <c r="M344"/>
  <c r="L344"/>
  <c r="I344"/>
  <c r="J344"/>
  <c r="K344"/>
  <c r="G344"/>
  <c r="H344"/>
  <c r="J538"/>
  <c r="H288"/>
  <c r="H287" s="1"/>
  <c r="H286" s="1"/>
  <c r="K258"/>
  <c r="K257" s="1"/>
  <c r="K256" s="1"/>
  <c r="K255" s="1"/>
  <c r="G258"/>
  <c r="L258"/>
  <c r="L257" s="1"/>
  <c r="L256" s="1"/>
  <c r="L255" s="1"/>
  <c r="H258"/>
  <c r="H257" s="1"/>
  <c r="H256" s="1"/>
  <c r="H255" s="1"/>
  <c r="M258"/>
  <c r="I258"/>
  <c r="I257" s="1"/>
  <c r="I256" s="1"/>
  <c r="I255" s="1"/>
  <c r="F258"/>
  <c r="F257" s="1"/>
  <c r="F256" s="1"/>
  <c r="F255" s="1"/>
  <c r="J258"/>
  <c r="J257" s="1"/>
  <c r="J256" s="1"/>
  <c r="J255" s="1"/>
  <c r="L538"/>
  <c r="K538"/>
  <c r="K537" s="1"/>
  <c r="K536" s="1"/>
  <c r="K639"/>
  <c r="M639"/>
  <c r="I639"/>
  <c r="H373"/>
  <c r="H372" s="1"/>
  <c r="J639"/>
  <c r="H639"/>
  <c r="F57"/>
  <c r="F56" s="1"/>
  <c r="M227"/>
  <c r="M226" s="1"/>
  <c r="M225" s="1"/>
  <c r="M224" s="1"/>
  <c r="M223" s="1"/>
  <c r="H775"/>
  <c r="H774" s="1"/>
  <c r="H773" s="1"/>
  <c r="K775"/>
  <c r="K774" s="1"/>
  <c r="K773" s="1"/>
  <c r="G775"/>
  <c r="G774" s="1"/>
  <c r="G773" s="1"/>
  <c r="M775"/>
  <c r="M774" s="1"/>
  <c r="M773" s="1"/>
  <c r="I775"/>
  <c r="I774" s="1"/>
  <c r="I773" s="1"/>
  <c r="J775"/>
  <c r="J774" s="1"/>
  <c r="J773" s="1"/>
  <c r="F772"/>
  <c r="M464"/>
  <c r="I464"/>
  <c r="L490"/>
  <c r="H490"/>
  <c r="L464"/>
  <c r="F175"/>
  <c r="F174" s="1"/>
  <c r="K464"/>
  <c r="I373"/>
  <c r="I372" s="1"/>
  <c r="J490"/>
  <c r="H464"/>
  <c r="J464"/>
  <c r="L674"/>
  <c r="L673" s="1"/>
  <c r="M373"/>
  <c r="M372" s="1"/>
  <c r="J130"/>
  <c r="M490"/>
  <c r="I490"/>
  <c r="L140"/>
  <c r="H140"/>
  <c r="K490"/>
  <c r="G490"/>
  <c r="I766"/>
  <c r="L776"/>
  <c r="L775" s="1"/>
  <c r="L774" s="1"/>
  <c r="L773" s="1"/>
  <c r="F304"/>
  <c r="F92"/>
  <c r="F91" s="1"/>
  <c r="M188"/>
  <c r="I686"/>
  <c r="F402"/>
  <c r="F401" s="1"/>
  <c r="F400" s="1"/>
  <c r="F438"/>
  <c r="F437" s="1"/>
  <c r="F436" s="1"/>
  <c r="G617"/>
  <c r="G616" s="1"/>
  <c r="K198"/>
  <c r="M304"/>
  <c r="M617"/>
  <c r="M616" s="1"/>
  <c r="L335"/>
  <c r="L334" s="1"/>
  <c r="M351"/>
  <c r="L761"/>
  <c r="L760" s="1"/>
  <c r="L759" s="1"/>
  <c r="L758" s="1"/>
  <c r="H761"/>
  <c r="H760" s="1"/>
  <c r="H759" s="1"/>
  <c r="H758" s="1"/>
  <c r="M326"/>
  <c r="M325" s="1"/>
  <c r="M596"/>
  <c r="M589" s="1"/>
  <c r="M584" s="1"/>
  <c r="J242"/>
  <c r="G644"/>
  <c r="G643" s="1"/>
  <c r="F645"/>
  <c r="F644" s="1"/>
  <c r="F643" s="1"/>
  <c r="L711"/>
  <c r="L710" s="1"/>
  <c r="L709" s="1"/>
  <c r="L708" s="1"/>
  <c r="F712"/>
  <c r="F711" s="1"/>
  <c r="F710" s="1"/>
  <c r="F709" s="1"/>
  <c r="F708" s="1"/>
  <c r="F651"/>
  <c r="F650" s="1"/>
  <c r="F649" s="1"/>
  <c r="L681"/>
  <c r="L680" s="1"/>
  <c r="F682"/>
  <c r="F681" s="1"/>
  <c r="F680" s="1"/>
  <c r="F676" s="1"/>
  <c r="F351"/>
  <c r="M414"/>
  <c r="M413" s="1"/>
  <c r="M412" s="1"/>
  <c r="M411" s="1"/>
  <c r="M423"/>
  <c r="M422" s="1"/>
  <c r="M343"/>
  <c r="K761"/>
  <c r="K760" s="1"/>
  <c r="K759" s="1"/>
  <c r="K758" s="1"/>
  <c r="M242"/>
  <c r="M241" s="1"/>
  <c r="I242"/>
  <c r="G766"/>
  <c r="M257"/>
  <c r="L686"/>
  <c r="G653"/>
  <c r="G652" s="1"/>
  <c r="F654"/>
  <c r="F653" s="1"/>
  <c r="F652" s="1"/>
  <c r="L668"/>
  <c r="L667" s="1"/>
  <c r="F669"/>
  <c r="F668" s="1"/>
  <c r="F667" s="1"/>
  <c r="G553"/>
  <c r="G552" s="1"/>
  <c r="G551" s="1"/>
  <c r="F554"/>
  <c r="F553" s="1"/>
  <c r="F552" s="1"/>
  <c r="J761"/>
  <c r="J760" s="1"/>
  <c r="J759" s="1"/>
  <c r="J758" s="1"/>
  <c r="L242"/>
  <c r="H242"/>
  <c r="G540"/>
  <c r="G539" s="1"/>
  <c r="F541"/>
  <c r="F540" s="1"/>
  <c r="F539" s="1"/>
  <c r="F357"/>
  <c r="F356" s="1"/>
  <c r="F242"/>
  <c r="F241" s="1"/>
  <c r="M171"/>
  <c r="M335"/>
  <c r="M334" s="1"/>
  <c r="M315"/>
  <c r="M314" s="1"/>
  <c r="K373"/>
  <c r="K372" s="1"/>
  <c r="G373"/>
  <c r="G372" s="1"/>
  <c r="I761"/>
  <c r="I760" s="1"/>
  <c r="I759" s="1"/>
  <c r="I758" s="1"/>
  <c r="K242"/>
  <c r="G242"/>
  <c r="F366"/>
  <c r="F365" s="1"/>
  <c r="F364" s="1"/>
  <c r="G650"/>
  <c r="G649" s="1"/>
  <c r="M366"/>
  <c r="M365" s="1"/>
  <c r="M364" s="1"/>
  <c r="K604"/>
  <c r="K603" s="1"/>
  <c r="F605"/>
  <c r="F604" s="1"/>
  <c r="F603" s="1"/>
  <c r="F602" s="1"/>
  <c r="F601" s="1"/>
  <c r="F583" s="1"/>
  <c r="F582" s="1"/>
  <c r="G472"/>
  <c r="G471" s="1"/>
  <c r="G464" s="1"/>
  <c r="F473"/>
  <c r="F472" s="1"/>
  <c r="F471" s="1"/>
  <c r="F464" s="1"/>
  <c r="M357"/>
  <c r="M356" s="1"/>
  <c r="M198"/>
  <c r="G800"/>
  <c r="G799" s="1"/>
  <c r="F801"/>
  <c r="F800" s="1"/>
  <c r="F799" s="1"/>
  <c r="F798" s="1"/>
  <c r="F797" s="1"/>
  <c r="F796" s="1"/>
  <c r="F795" s="1"/>
  <c r="M130"/>
  <c r="J373"/>
  <c r="J372" s="1"/>
  <c r="M166"/>
  <c r="J796"/>
  <c r="J795" s="1"/>
  <c r="M140"/>
  <c r="F140"/>
  <c r="M34"/>
  <c r="M55"/>
  <c r="M54" s="1"/>
  <c r="M53" s="1"/>
  <c r="M64"/>
  <c r="M63" s="1"/>
  <c r="M62" s="1"/>
  <c r="I617"/>
  <c r="I616" s="1"/>
  <c r="I750"/>
  <c r="I749" s="1"/>
  <c r="J750"/>
  <c r="J749" s="1"/>
  <c r="I92"/>
  <c r="I91" s="1"/>
  <c r="L750"/>
  <c r="L749" s="1"/>
  <c r="H750"/>
  <c r="H749" s="1"/>
  <c r="M749"/>
  <c r="G198"/>
  <c r="K351"/>
  <c r="G351"/>
  <c r="H193"/>
  <c r="H766"/>
  <c r="J188"/>
  <c r="H188"/>
  <c r="K750"/>
  <c r="K749" s="1"/>
  <c r="G750"/>
  <c r="G749" s="1"/>
  <c r="F414"/>
  <c r="F413" s="1"/>
  <c r="F412" s="1"/>
  <c r="F411" s="1"/>
  <c r="I304"/>
  <c r="L400"/>
  <c r="L393" s="1"/>
  <c r="L392" s="1"/>
  <c r="H400"/>
  <c r="H393" s="1"/>
  <c r="H392" s="1"/>
  <c r="G733"/>
  <c r="K796"/>
  <c r="K795" s="1"/>
  <c r="K35"/>
  <c r="K34" s="1"/>
  <c r="F61"/>
  <c r="F60" s="1"/>
  <c r="I357"/>
  <c r="I356" s="1"/>
  <c r="F188"/>
  <c r="F132"/>
  <c r="F131" s="1"/>
  <c r="F130" s="1"/>
  <c r="I537"/>
  <c r="I536" s="1"/>
  <c r="K414"/>
  <c r="K413" s="1"/>
  <c r="K412" s="1"/>
  <c r="K411" s="1"/>
  <c r="I366"/>
  <c r="I365" s="1"/>
  <c r="I364" s="1"/>
  <c r="H537"/>
  <c r="H536" s="1"/>
  <c r="G414"/>
  <c r="G413" s="1"/>
  <c r="G412" s="1"/>
  <c r="G411" s="1"/>
  <c r="J357"/>
  <c r="J356" s="1"/>
  <c r="I596"/>
  <c r="I589" s="1"/>
  <c r="I584" s="1"/>
  <c r="J166"/>
  <c r="L166"/>
  <c r="H166"/>
  <c r="L193"/>
  <c r="L596"/>
  <c r="L589" s="1"/>
  <c r="L584" s="1"/>
  <c r="L198"/>
  <c r="I423"/>
  <c r="I422" s="1"/>
  <c r="I421" s="1"/>
  <c r="I420" s="1"/>
  <c r="L733"/>
  <c r="H733"/>
  <c r="H602"/>
  <c r="G596"/>
  <c r="G589" s="1"/>
  <c r="G584" s="1"/>
  <c r="K315"/>
  <c r="K314" s="1"/>
  <c r="G315"/>
  <c r="G314" s="1"/>
  <c r="H686"/>
  <c r="L537"/>
  <c r="L536" s="1"/>
  <c r="H357"/>
  <c r="H356" s="1"/>
  <c r="J602"/>
  <c r="J335"/>
  <c r="J334" s="1"/>
  <c r="J351"/>
  <c r="K92"/>
  <c r="K91" s="1"/>
  <c r="H796"/>
  <c r="H795" s="1"/>
  <c r="K69"/>
  <c r="K64" s="1"/>
  <c r="K63" s="1"/>
  <c r="K62" s="1"/>
  <c r="M769"/>
  <c r="M768" s="1"/>
  <c r="M767" s="1"/>
  <c r="H18"/>
  <c r="H17" s="1"/>
  <c r="H16" s="1"/>
  <c r="H15" s="1"/>
  <c r="H41"/>
  <c r="M400"/>
  <c r="M393" s="1"/>
  <c r="J676"/>
  <c r="J198"/>
  <c r="J209"/>
  <c r="J537"/>
  <c r="J536" s="1"/>
  <c r="F200"/>
  <c r="F199" s="1"/>
  <c r="F198" s="1"/>
  <c r="I41"/>
  <c r="H840"/>
  <c r="H839" s="1"/>
  <c r="H838" s="1"/>
  <c r="H837" s="1"/>
  <c r="J326"/>
  <c r="J325" s="1"/>
  <c r="K400"/>
  <c r="K393" s="1"/>
  <c r="K392" s="1"/>
  <c r="G193"/>
  <c r="L414"/>
  <c r="L413" s="1"/>
  <c r="L412" s="1"/>
  <c r="L411" s="1"/>
  <c r="H414"/>
  <c r="H413" s="1"/>
  <c r="H412" s="1"/>
  <c r="H411" s="1"/>
  <c r="I414"/>
  <c r="I413" s="1"/>
  <c r="I412" s="1"/>
  <c r="I411" s="1"/>
  <c r="F176"/>
  <c r="G209"/>
  <c r="K366"/>
  <c r="K365" s="1"/>
  <c r="K364" s="1"/>
  <c r="L373"/>
  <c r="L372" s="1"/>
  <c r="J686"/>
  <c r="F450"/>
  <c r="F449" s="1"/>
  <c r="F448" s="1"/>
  <c r="F447" s="1"/>
  <c r="F446" s="1"/>
  <c r="I400"/>
  <c r="I393" s="1"/>
  <c r="I392" s="1"/>
  <c r="K193"/>
  <c r="L366"/>
  <c r="L365" s="1"/>
  <c r="L364" s="1"/>
  <c r="H366"/>
  <c r="H365" s="1"/>
  <c r="H364" s="1"/>
  <c r="F426"/>
  <c r="F425" s="1"/>
  <c r="F424" s="1"/>
  <c r="J596"/>
  <c r="J589" s="1"/>
  <c r="J584" s="1"/>
  <c r="H596"/>
  <c r="H589" s="1"/>
  <c r="H584" s="1"/>
  <c r="I130"/>
  <c r="J315"/>
  <c r="J314" s="1"/>
  <c r="I343"/>
  <c r="L351"/>
  <c r="H326"/>
  <c r="H325" s="1"/>
  <c r="I676"/>
  <c r="G343"/>
  <c r="J193"/>
  <c r="I188"/>
  <c r="K188"/>
  <c r="G188"/>
  <c r="J140"/>
  <c r="L696"/>
  <c r="L695" s="1"/>
  <c r="L694" s="1"/>
  <c r="L693" s="1"/>
  <c r="M194"/>
  <c r="M193" s="1"/>
  <c r="F73"/>
  <c r="F72" s="1"/>
  <c r="F71" s="1"/>
  <c r="I198"/>
  <c r="I34"/>
  <c r="H335"/>
  <c r="H334" s="1"/>
  <c r="L523"/>
  <c r="L522" s="1"/>
  <c r="L521" s="1"/>
  <c r="L520" s="1"/>
  <c r="J766"/>
  <c r="F27"/>
  <c r="F26" s="1"/>
  <c r="F25" s="1"/>
  <c r="L678"/>
  <c r="L677" s="1"/>
  <c r="L528"/>
  <c r="L527" s="1"/>
  <c r="L526" s="1"/>
  <c r="L525" s="1"/>
  <c r="L611"/>
  <c r="L608" s="1"/>
  <c r="L602" s="1"/>
  <c r="H64"/>
  <c r="H63" s="1"/>
  <c r="H62" s="1"/>
  <c r="K343"/>
  <c r="M44"/>
  <c r="M41" s="1"/>
  <c r="F45"/>
  <c r="F44" s="1"/>
  <c r="F41" s="1"/>
  <c r="F197"/>
  <c r="F196" s="1"/>
  <c r="F193" s="1"/>
  <c r="F40"/>
  <c r="F39" s="1"/>
  <c r="F34" s="1"/>
  <c r="I166"/>
  <c r="K166"/>
  <c r="G166"/>
  <c r="L209"/>
  <c r="K55"/>
  <c r="K54" s="1"/>
  <c r="K53" s="1"/>
  <c r="M686"/>
  <c r="M18"/>
  <c r="M17" s="1"/>
  <c r="M16" s="1"/>
  <c r="M15" s="1"/>
  <c r="J18"/>
  <c r="J17" s="1"/>
  <c r="J16" s="1"/>
  <c r="J15" s="1"/>
  <c r="H34"/>
  <c r="F287"/>
  <c r="F286" s="1"/>
  <c r="J288"/>
  <c r="J287" s="1"/>
  <c r="J286" s="1"/>
  <c r="L304"/>
  <c r="H304"/>
  <c r="J171"/>
  <c r="K130"/>
  <c r="H130"/>
  <c r="I209"/>
  <c r="G366"/>
  <c r="G365" s="1"/>
  <c r="G364" s="1"/>
  <c r="L454"/>
  <c r="L453" s="1"/>
  <c r="L452" s="1"/>
  <c r="L451" s="1"/>
  <c r="F455"/>
  <c r="F454" s="1"/>
  <c r="F453" s="1"/>
  <c r="F452" s="1"/>
  <c r="F451" s="1"/>
  <c r="I140"/>
  <c r="G609"/>
  <c r="G41"/>
  <c r="L41"/>
  <c r="J55"/>
  <c r="J54" s="1"/>
  <c r="J53" s="1"/>
  <c r="K304"/>
  <c r="G304"/>
  <c r="G676"/>
  <c r="G130"/>
  <c r="J366"/>
  <c r="J365" s="1"/>
  <c r="J364" s="1"/>
  <c r="F166"/>
  <c r="G91"/>
  <c r="K19"/>
  <c r="K18" s="1"/>
  <c r="K17" s="1"/>
  <c r="K16" s="1"/>
  <c r="K15" s="1"/>
  <c r="G171"/>
  <c r="H198"/>
  <c r="G18"/>
  <c r="G17" s="1"/>
  <c r="G16" s="1"/>
  <c r="G15" s="1"/>
  <c r="L18"/>
  <c r="L17" s="1"/>
  <c r="L16" s="1"/>
  <c r="L15" s="1"/>
  <c r="I18"/>
  <c r="I17" s="1"/>
  <c r="I16" s="1"/>
  <c r="I15" s="1"/>
  <c r="K41"/>
  <c r="I55"/>
  <c r="I54" s="1"/>
  <c r="I53" s="1"/>
  <c r="F68"/>
  <c r="F67" s="1"/>
  <c r="F64" s="1"/>
  <c r="M537"/>
  <c r="M536" s="1"/>
  <c r="L171"/>
  <c r="H171"/>
  <c r="K602"/>
  <c r="J227"/>
  <c r="J226" s="1"/>
  <c r="J225" s="1"/>
  <c r="J224" s="1"/>
  <c r="J223" s="1"/>
  <c r="M733"/>
  <c r="I733"/>
  <c r="H676"/>
  <c r="G761"/>
  <c r="G760" s="1"/>
  <c r="G759" s="1"/>
  <c r="G758" s="1"/>
  <c r="H209"/>
  <c r="F373"/>
  <c r="F372" s="1"/>
  <c r="L326"/>
  <c r="L325" s="1"/>
  <c r="I315"/>
  <c r="I314" s="1"/>
  <c r="L130"/>
  <c r="L766"/>
  <c r="K227"/>
  <c r="K226" s="1"/>
  <c r="K225" s="1"/>
  <c r="K224" s="1"/>
  <c r="K223" s="1"/>
  <c r="J64"/>
  <c r="J63" s="1"/>
  <c r="J62" s="1"/>
  <c r="K288"/>
  <c r="K287" s="1"/>
  <c r="K286" s="1"/>
  <c r="G288"/>
  <c r="G287" s="1"/>
  <c r="G286" s="1"/>
  <c r="J34"/>
  <c r="I64"/>
  <c r="I63" s="1"/>
  <c r="I62" s="1"/>
  <c r="L357"/>
  <c r="L356" s="1"/>
  <c r="K357"/>
  <c r="K356" s="1"/>
  <c r="G357"/>
  <c r="G356" s="1"/>
  <c r="M602"/>
  <c r="M601" s="1"/>
  <c r="L188"/>
  <c r="G686"/>
  <c r="K840"/>
  <c r="K839" s="1"/>
  <c r="K838" s="1"/>
  <c r="K837" s="1"/>
  <c r="G335"/>
  <c r="G334" s="1"/>
  <c r="J343"/>
  <c r="H55"/>
  <c r="H54" s="1"/>
  <c r="H53" s="1"/>
  <c r="L64"/>
  <c r="L63" s="1"/>
  <c r="L62" s="1"/>
  <c r="I288"/>
  <c r="I287" s="1"/>
  <c r="I286" s="1"/>
  <c r="G400"/>
  <c r="G393" s="1"/>
  <c r="G392" s="1"/>
  <c r="I171"/>
  <c r="K733"/>
  <c r="M796"/>
  <c r="M795" s="1"/>
  <c r="K596"/>
  <c r="K589" s="1"/>
  <c r="K584" s="1"/>
  <c r="F18"/>
  <c r="I227"/>
  <c r="I226" s="1"/>
  <c r="I225" s="1"/>
  <c r="I224" s="1"/>
  <c r="I223" s="1"/>
  <c r="L227"/>
  <c r="L226" s="1"/>
  <c r="L225" s="1"/>
  <c r="L224" s="1"/>
  <c r="L223" s="1"/>
  <c r="G423"/>
  <c r="G422" s="1"/>
  <c r="G421" s="1"/>
  <c r="G420" s="1"/>
  <c r="F343"/>
  <c r="F342" s="1"/>
  <c r="G34"/>
  <c r="J400"/>
  <c r="J393" s="1"/>
  <c r="J392" s="1"/>
  <c r="F14"/>
  <c r="F13" s="1"/>
  <c r="F12" s="1"/>
  <c r="F11" s="1"/>
  <c r="F10" s="1"/>
  <c r="F9" s="1"/>
  <c r="L55"/>
  <c r="L54" s="1"/>
  <c r="L53" s="1"/>
  <c r="G55"/>
  <c r="G54" s="1"/>
  <c r="G53" s="1"/>
  <c r="M212"/>
  <c r="M209" s="1"/>
  <c r="F213"/>
  <c r="F212" s="1"/>
  <c r="F209" s="1"/>
  <c r="L34"/>
  <c r="G64"/>
  <c r="G63" s="1"/>
  <c r="G62" s="1"/>
  <c r="K171"/>
  <c r="I602"/>
  <c r="I601" s="1"/>
  <c r="K617"/>
  <c r="K616" s="1"/>
  <c r="L617"/>
  <c r="L616" s="1"/>
  <c r="H617"/>
  <c r="H616" s="1"/>
  <c r="M676"/>
  <c r="M288"/>
  <c r="M287" s="1"/>
  <c r="M286" s="1"/>
  <c r="F315"/>
  <c r="F314" s="1"/>
  <c r="L343"/>
  <c r="I335"/>
  <c r="I334" s="1"/>
  <c r="I193"/>
  <c r="G840"/>
  <c r="G839" s="1"/>
  <c r="G838" s="1"/>
  <c r="G837" s="1"/>
  <c r="K209"/>
  <c r="L288"/>
  <c r="L287" s="1"/>
  <c r="L286" s="1"/>
  <c r="J617"/>
  <c r="J616" s="1"/>
  <c r="H351"/>
  <c r="I351"/>
  <c r="K766"/>
  <c r="J414"/>
  <c r="J413" s="1"/>
  <c r="J412" s="1"/>
  <c r="J411" s="1"/>
  <c r="K686"/>
  <c r="J92"/>
  <c r="J91" s="1"/>
  <c r="M761"/>
  <c r="M760" s="1"/>
  <c r="M759" s="1"/>
  <c r="M758" s="1"/>
  <c r="J840"/>
  <c r="J839" s="1"/>
  <c r="J838" s="1"/>
  <c r="J837" s="1"/>
  <c r="F227"/>
  <c r="F226" s="1"/>
  <c r="F225" s="1"/>
  <c r="F224" s="1"/>
  <c r="F223" s="1"/>
  <c r="H227"/>
  <c r="H226" s="1"/>
  <c r="H225" s="1"/>
  <c r="H224" s="1"/>
  <c r="H223" s="1"/>
  <c r="G227"/>
  <c r="G226" s="1"/>
  <c r="G225" s="1"/>
  <c r="G224" s="1"/>
  <c r="G223" s="1"/>
  <c r="L315"/>
  <c r="L314" s="1"/>
  <c r="J41"/>
  <c r="L423"/>
  <c r="J423"/>
  <c r="K335"/>
  <c r="K334" s="1"/>
  <c r="H315"/>
  <c r="H314" s="1"/>
  <c r="H343"/>
  <c r="K423"/>
  <c r="F335"/>
  <c r="F334" s="1"/>
  <c r="K676"/>
  <c r="K326"/>
  <c r="K325" s="1"/>
  <c r="I326"/>
  <c r="I325" s="1"/>
  <c r="G326"/>
  <c r="G325" s="1"/>
  <c r="G257"/>
  <c r="G256" s="1"/>
  <c r="G255" s="1"/>
  <c r="M840"/>
  <c r="M839" s="1"/>
  <c r="M838" s="1"/>
  <c r="M837" s="1"/>
  <c r="I840"/>
  <c r="I839" s="1"/>
  <c r="I838" s="1"/>
  <c r="I837" s="1"/>
  <c r="L840"/>
  <c r="L839" s="1"/>
  <c r="L838" s="1"/>
  <c r="L837" s="1"/>
  <c r="J304"/>
  <c r="I796"/>
  <c r="I795" s="1"/>
  <c r="F326"/>
  <c r="F325" s="1"/>
  <c r="J733"/>
  <c r="L796"/>
  <c r="L795" s="1"/>
  <c r="H423"/>
  <c r="K601" l="1"/>
  <c r="K583" s="1"/>
  <c r="K582" s="1"/>
  <c r="H463"/>
  <c r="H462" s="1"/>
  <c r="H461" s="1"/>
  <c r="L463"/>
  <c r="G608"/>
  <c r="G602" s="1"/>
  <c r="G601" s="1"/>
  <c r="G583" s="1"/>
  <c r="G582" s="1"/>
  <c r="M583"/>
  <c r="M582" s="1"/>
  <c r="I583"/>
  <c r="I582" s="1"/>
  <c r="L601"/>
  <c r="L583" s="1"/>
  <c r="L582" s="1"/>
  <c r="J601"/>
  <c r="J583" s="1"/>
  <c r="J582" s="1"/>
  <c r="H601"/>
  <c r="H583" s="1"/>
  <c r="H582" s="1"/>
  <c r="F551"/>
  <c r="F550" s="1"/>
  <c r="L371"/>
  <c r="G463"/>
  <c r="G462" s="1"/>
  <c r="G461" s="1"/>
  <c r="I371"/>
  <c r="G798"/>
  <c r="G797" s="1"/>
  <c r="G796" s="1"/>
  <c r="G795" s="1"/>
  <c r="H371"/>
  <c r="G371"/>
  <c r="J371"/>
  <c r="K371"/>
  <c r="F55"/>
  <c r="F54" s="1"/>
  <c r="F53" s="1"/>
  <c r="G538"/>
  <c r="G537" s="1"/>
  <c r="G536" s="1"/>
  <c r="F538"/>
  <c r="F537" s="1"/>
  <c r="F536" s="1"/>
  <c r="L639"/>
  <c r="F285"/>
  <c r="G639"/>
  <c r="G638" s="1"/>
  <c r="F639"/>
  <c r="F638" s="1"/>
  <c r="J463"/>
  <c r="J462" s="1"/>
  <c r="J461" s="1"/>
  <c r="K463"/>
  <c r="K462" s="1"/>
  <c r="K461" s="1"/>
  <c r="I463"/>
  <c r="I462" s="1"/>
  <c r="I461" s="1"/>
  <c r="F463"/>
  <c r="F462" s="1"/>
  <c r="F461" s="1"/>
  <c r="M463"/>
  <c r="M462" s="1"/>
  <c r="M461" s="1"/>
  <c r="F333"/>
  <c r="F313"/>
  <c r="F393"/>
  <c r="F392" s="1"/>
  <c r="F371" s="1"/>
  <c r="I757"/>
  <c r="F771"/>
  <c r="M766"/>
  <c r="M757" s="1"/>
  <c r="M732"/>
  <c r="F171"/>
  <c r="L462"/>
  <c r="L461" s="1"/>
  <c r="L285"/>
  <c r="J313"/>
  <c r="M550"/>
  <c r="M535" s="1"/>
  <c r="L550"/>
  <c r="L535" s="1"/>
  <c r="G757"/>
  <c r="M313"/>
  <c r="K313"/>
  <c r="M164"/>
  <c r="M163" s="1"/>
  <c r="M129" s="1"/>
  <c r="J550"/>
  <c r="J535" s="1"/>
  <c r="F423"/>
  <c r="F422" s="1"/>
  <c r="F421" s="1"/>
  <c r="H757"/>
  <c r="L757"/>
  <c r="G313"/>
  <c r="L772"/>
  <c r="L771" s="1"/>
  <c r="L676"/>
  <c r="H313"/>
  <c r="M638"/>
  <c r="I313"/>
  <c r="M256"/>
  <c r="M255" s="1"/>
  <c r="M342"/>
  <c r="M333" s="1"/>
  <c r="K757"/>
  <c r="J757"/>
  <c r="M392"/>
  <c r="M371" s="1"/>
  <c r="G732"/>
  <c r="L33"/>
  <c r="L32" s="1"/>
  <c r="L31" s="1"/>
  <c r="H772"/>
  <c r="H771" s="1"/>
  <c r="M33"/>
  <c r="M32" s="1"/>
  <c r="M31" s="1"/>
  <c r="K241"/>
  <c r="K240" s="1"/>
  <c r="K239" s="1"/>
  <c r="J772"/>
  <c r="J771" s="1"/>
  <c r="K732"/>
  <c r="I33"/>
  <c r="I32" s="1"/>
  <c r="I31" s="1"/>
  <c r="M240"/>
  <c r="M239" s="1"/>
  <c r="G241"/>
  <c r="G240" s="1"/>
  <c r="G239" s="1"/>
  <c r="L241"/>
  <c r="L240" s="1"/>
  <c r="L239" s="1"/>
  <c r="I732"/>
  <c r="I241"/>
  <c r="I240" s="1"/>
  <c r="I239" s="1"/>
  <c r="K550"/>
  <c r="K535" s="1"/>
  <c r="H732"/>
  <c r="J241"/>
  <c r="J240" s="1"/>
  <c r="J239" s="1"/>
  <c r="I638"/>
  <c r="F240"/>
  <c r="F239" s="1"/>
  <c r="H241"/>
  <c r="H240" s="1"/>
  <c r="H239" s="1"/>
  <c r="I285"/>
  <c r="J732"/>
  <c r="M285"/>
  <c r="G285"/>
  <c r="J342"/>
  <c r="J333" s="1"/>
  <c r="H33"/>
  <c r="H32" s="1"/>
  <c r="H31" s="1"/>
  <c r="L732"/>
  <c r="I772"/>
  <c r="I771" s="1"/>
  <c r="F63"/>
  <c r="F62" s="1"/>
  <c r="H285"/>
  <c r="I342"/>
  <c r="I333" s="1"/>
  <c r="L342"/>
  <c r="L333" s="1"/>
  <c r="G33"/>
  <c r="G32" s="1"/>
  <c r="G31" s="1"/>
  <c r="I550"/>
  <c r="I535" s="1"/>
  <c r="K342"/>
  <c r="K333" s="1"/>
  <c r="H638"/>
  <c r="J638"/>
  <c r="K285"/>
  <c r="G550"/>
  <c r="G342"/>
  <c r="G333" s="1"/>
  <c r="K33"/>
  <c r="K32" s="1"/>
  <c r="K31" s="1"/>
  <c r="F17"/>
  <c r="F16" s="1"/>
  <c r="F15" s="1"/>
  <c r="G772"/>
  <c r="I52"/>
  <c r="H52"/>
  <c r="G52"/>
  <c r="K52"/>
  <c r="F33"/>
  <c r="F32" s="1"/>
  <c r="F31" s="1"/>
  <c r="J33"/>
  <c r="J32" s="1"/>
  <c r="J31" s="1"/>
  <c r="L52"/>
  <c r="H550"/>
  <c r="H535" s="1"/>
  <c r="H342"/>
  <c r="H333" s="1"/>
  <c r="L313"/>
  <c r="M772"/>
  <c r="M771" s="1"/>
  <c r="M52"/>
  <c r="K772"/>
  <c r="K771" s="1"/>
  <c r="J285"/>
  <c r="J52"/>
  <c r="M421"/>
  <c r="M420" s="1"/>
  <c r="H422"/>
  <c r="H421" s="1"/>
  <c r="H420" s="1"/>
  <c r="J422"/>
  <c r="J421" s="1"/>
  <c r="J420" s="1"/>
  <c r="L422"/>
  <c r="L421" s="1"/>
  <c r="L420" s="1"/>
  <c r="K422"/>
  <c r="K421" s="1"/>
  <c r="K420" s="1"/>
  <c r="K638"/>
  <c r="F535" l="1"/>
  <c r="G535"/>
  <c r="G771"/>
  <c r="L419"/>
  <c r="I637"/>
  <c r="I636" s="1"/>
  <c r="G637"/>
  <c r="G636" s="1"/>
  <c r="M128"/>
  <c r="M80" s="1"/>
  <c r="K637"/>
  <c r="K636" s="1"/>
  <c r="J637"/>
  <c r="J636" s="1"/>
  <c r="M637"/>
  <c r="M636" s="1"/>
  <c r="H637"/>
  <c r="H636" s="1"/>
  <c r="F637"/>
  <c r="F636" s="1"/>
  <c r="F52"/>
  <c r="L638"/>
  <c r="F232"/>
  <c r="F420"/>
  <c r="I725"/>
  <c r="G725"/>
  <c r="F312"/>
  <c r="L164"/>
  <c r="K164" s="1"/>
  <c r="K163" s="1"/>
  <c r="K129" s="1"/>
  <c r="L232"/>
  <c r="M725"/>
  <c r="H725"/>
  <c r="K312"/>
  <c r="J725"/>
  <c r="L725"/>
  <c r="K725"/>
  <c r="G312"/>
  <c r="J312"/>
  <c r="M312"/>
  <c r="I232"/>
  <c r="M419"/>
  <c r="J232"/>
  <c r="G232"/>
  <c r="M232"/>
  <c r="I312"/>
  <c r="K232"/>
  <c r="H232"/>
  <c r="L312"/>
  <c r="G419"/>
  <c r="H312"/>
  <c r="I419"/>
  <c r="K419"/>
  <c r="H419"/>
  <c r="J419"/>
  <c r="F419" l="1"/>
  <c r="M8"/>
  <c r="M847" s="1"/>
  <c r="L637"/>
  <c r="L636" s="1"/>
  <c r="K128"/>
  <c r="K80" s="1"/>
  <c r="J164"/>
  <c r="J163" s="1"/>
  <c r="J129" s="1"/>
  <c r="L163"/>
  <c r="L129" s="1"/>
  <c r="K8" l="1"/>
  <c r="K847" s="1"/>
  <c r="I164"/>
  <c r="H164" s="1"/>
  <c r="J128"/>
  <c r="J80" s="1"/>
  <c r="L128"/>
  <c r="L80" s="1"/>
  <c r="I163"/>
  <c r="I129" s="1"/>
  <c r="J8" l="1"/>
  <c r="J847" s="1"/>
  <c r="L8"/>
  <c r="L847" s="1"/>
  <c r="I128"/>
  <c r="I80" s="1"/>
  <c r="H163"/>
  <c r="H129" s="1"/>
  <c r="G164"/>
  <c r="I8" l="1"/>
  <c r="I847" s="1"/>
  <c r="H128"/>
  <c r="H80" s="1"/>
  <c r="F164"/>
  <c r="F163" s="1"/>
  <c r="F129" s="1"/>
  <c r="G163"/>
  <c r="G129" s="1"/>
  <c r="H8" l="1"/>
  <c r="H847" s="1"/>
  <c r="G128"/>
  <c r="G80" s="1"/>
  <c r="F128"/>
  <c r="F80" s="1"/>
  <c r="G8" l="1"/>
  <c r="G847" s="1"/>
  <c r="F8"/>
  <c r="F847" s="1"/>
</calcChain>
</file>

<file path=xl/sharedStrings.xml><?xml version="1.0" encoding="utf-8"?>
<sst xmlns="http://schemas.openxmlformats.org/spreadsheetml/2006/main" count="4197" uniqueCount="655">
  <si>
    <t xml:space="preserve">  ОБЩЕГОСУДАРСТВЕННЫЕ ВОПРОСЫ</t>
  </si>
  <si>
    <t>000</t>
  </si>
  <si>
    <t>01</t>
  </si>
  <si>
    <t>00</t>
  </si>
  <si>
    <t>0000000000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</si>
  <si>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</si>
  <si>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</si>
  <si>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Непрограммные направления деятельности органов местного самоуправления</t>
  </si>
  <si>
    <t>9900000000</t>
  </si>
  <si>
    <t xml:space="preserve">          Мероприятия непрограммных направлений деятельности органов местного самоуправления</t>
  </si>
  <si>
    <t>9999900000</t>
  </si>
  <si>
    <t>9999910010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</si>
  <si>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</si>
  <si>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</si>
  <si>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</si>
  <si>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</si>
  <si>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</si>
  <si>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</si>
  <si>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9999910030</t>
  </si>
  <si>
    <t xml:space="preserve">              Закупка товаров, работ и услуг для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</si>
  <si>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</si>
  <si>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</si>
  <si>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</si>
  <si>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</si>
  <si>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</si>
  <si>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</si>
  <si>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</si>
  <si>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>9999910040</t>
  </si>
  <si>
    <t>9999910050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</si>
  <si>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</si>
  <si>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</si>
  <si>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Субвенции на создание и обеспечение деятельности комиссий по делам несовершеннолетних и защите их прав</t>
  </si>
  <si>
    <t>9999993010</t>
  </si>
  <si>
    <t>9999993100</t>
  </si>
  <si>
    <t xml:space="preserve">    Судебная система</t>
  </si>
  <si>
    <t>05</t>
  </si>
  <si>
    <t>9999951200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</si>
  <si>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</si>
  <si>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</si>
  <si>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1400000000</t>
  </si>
  <si>
    <t>1400100000</t>
  </si>
  <si>
    <t>1400110030</t>
  </si>
  <si>
    <t>9999910060</t>
  </si>
  <si>
    <t xml:space="preserve">    Резервные фонды</t>
  </si>
  <si>
    <t>11</t>
  </si>
  <si>
    <t>9999920280</t>
  </si>
  <si>
    <t xml:space="preserve">                Резервные средства</t>
  </si>
  <si>
    <t>870</t>
  </si>
  <si>
    <t xml:space="preserve">    Другие общегосударственные вопросы</t>
  </si>
  <si>
    <t>13</t>
  </si>
  <si>
    <t>0800000000</t>
  </si>
  <si>
    <t>0800100000</t>
  </si>
  <si>
    <t xml:space="preserve">            Мероприятия по профилактике экстремизма и терроризма</t>
  </si>
  <si>
    <t>0800120220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</si>
  <si>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</si>
  <si>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</si>
  <si>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бюджетным учреждениям</t>
  </si>
  <si>
    <t>610</t>
  </si>
  <si>
    <t>1700000000</t>
  </si>
  <si>
    <t>1700100000</t>
  </si>
  <si>
    <t>1700120160</t>
  </si>
  <si>
    <t xml:space="preserve">              Социальное обеспечение и иные выплаты населению</t>
  </si>
  <si>
    <t>300</t>
  </si>
  <si>
    <t xml:space="preserve">                Иные выплаты населению</t>
  </si>
  <si>
    <t>360</t>
  </si>
  <si>
    <t>9999920250</t>
  </si>
  <si>
    <t xml:space="preserve">  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</si>
  <si>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</si>
  <si>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  Расходы, связанные с исполнением судебных актов и решений налоговых органов</t>
  </si>
  <si>
    <t>9999920290</t>
  </si>
  <si>
    <t>9999959300</t>
  </si>
  <si>
    <t>9999970010</t>
  </si>
  <si>
    <t xml:space="preserve">                Расходы на выплаты персоналу казенных учреждений</t>
  </si>
  <si>
    <t>110</t>
  </si>
  <si>
    <t>9999993030</t>
  </si>
  <si>
    <t xml:space="preserve">              Межбюджетные трансферты</t>
  </si>
  <si>
    <t>500</t>
  </si>
  <si>
    <t xml:space="preserve">  НАЦИОНАЛЬНАЯ ЭКОНОМИКА</t>
  </si>
  <si>
    <t xml:space="preserve">    Сельское хозяйство и рыболовство</t>
  </si>
  <si>
    <t>9999993040</t>
  </si>
  <si>
    <t xml:space="preserve">    Транспорт</t>
  </si>
  <si>
    <t>08</t>
  </si>
  <si>
    <t>1100000000</t>
  </si>
  <si>
    <t>1120000000</t>
  </si>
  <si>
    <t>1120100000</t>
  </si>
  <si>
    <t>1120160010</t>
  </si>
  <si>
    <t xml:space="preserve">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</si>
  <si>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</si>
  <si>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Дорожное хозяйство (дорожные фонды)</t>
  </si>
  <si>
    <t>09</t>
  </si>
  <si>
    <t>1110000000</t>
  </si>
  <si>
    <t>1110100000</t>
  </si>
  <si>
    <t xml:space="preserve">            Содержание действующей сети автомобильных дорог общего пользования местного значения</t>
  </si>
  <si>
    <t>1110120320</t>
  </si>
  <si>
    <t xml:space="preserve">            Капитальный ремонт и ремонт автомобильных дорог общего пользования местного значения</t>
  </si>
  <si>
    <t>1110120330</t>
  </si>
  <si>
    <t>1110192390</t>
  </si>
  <si>
    <t>11101S2390</t>
  </si>
  <si>
    <t>1130000000</t>
  </si>
  <si>
    <t>1130100000</t>
  </si>
  <si>
    <t xml:space="preserve">            Обеспечение мероприятий по развитию дорожно-транспортной инфраструктуры</t>
  </si>
  <si>
    <t>1130120340</t>
  </si>
  <si>
    <t xml:space="preserve">    Связь и информатика</t>
  </si>
  <si>
    <t>10</t>
  </si>
  <si>
    <t>0700000000</t>
  </si>
  <si>
    <t>0700100000</t>
  </si>
  <si>
    <t>0700120210</t>
  </si>
  <si>
    <t xml:space="preserve">    Другие вопросы в области национальной экономики</t>
  </si>
  <si>
    <t>12</t>
  </si>
  <si>
    <t>1500000000</t>
  </si>
  <si>
    <t>1500100000</t>
  </si>
  <si>
    <t>1500120120</t>
  </si>
  <si>
    <t xml:space="preserve">            Мероприятия по землеустройству и землепользованию</t>
  </si>
  <si>
    <t>9999920020</t>
  </si>
  <si>
    <t xml:space="preserve">  ЖИЛИЩНО-КОММУНАЛЬНОЕ ХОЗЯЙСТВО</t>
  </si>
  <si>
    <t xml:space="preserve">    Жилищное хозяйство</t>
  </si>
  <si>
    <t>1000000000</t>
  </si>
  <si>
    <t>1000100000</t>
  </si>
  <si>
    <t xml:space="preserve">            Взносы на капитальный ремонт общего имущества в многоквартирных домах за муниципальные помещения</t>
  </si>
  <si>
    <t>9999920360</t>
  </si>
  <si>
    <t xml:space="preserve">    Коммунальное хозяйство</t>
  </si>
  <si>
    <t>1300000000</t>
  </si>
  <si>
    <t>1310000000</t>
  </si>
  <si>
    <t>1310100000</t>
  </si>
  <si>
    <t>1310192320</t>
  </si>
  <si>
    <t xml:space="preserve">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</si>
  <si>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</si>
  <si>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</si>
  <si>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</si>
  <si>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</si>
  <si>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</si>
  <si>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>1320000000</t>
  </si>
  <si>
    <t>1320100000</t>
  </si>
  <si>
    <t xml:space="preserve">            Ремонт (капитальный ремонт) объектов коммунального хозяйства</t>
  </si>
  <si>
    <t>1320120410</t>
  </si>
  <si>
    <t xml:space="preserve">    Благоустройство</t>
  </si>
  <si>
    <t>1320200000</t>
  </si>
  <si>
    <t>1320220420</t>
  </si>
  <si>
    <t xml:space="preserve">            Содержание мест захоронения</t>
  </si>
  <si>
    <t>9999920450</t>
  </si>
  <si>
    <t xml:space="preserve">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</si>
  <si>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</si>
  <si>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Другие вопросы в области жилищно-коммунального хозяйства</t>
  </si>
  <si>
    <t>9999993120</t>
  </si>
  <si>
    <t xml:space="preserve">  ОБРАЗОВАНИЕ</t>
  </si>
  <si>
    <t>07</t>
  </si>
  <si>
    <t xml:space="preserve">    Дошкольное образование</t>
  </si>
  <si>
    <t>0100000000</t>
  </si>
  <si>
    <t>0110000000</t>
  </si>
  <si>
    <t>0110100000</t>
  </si>
  <si>
    <t>0110170010</t>
  </si>
  <si>
    <t>0110193070</t>
  </si>
  <si>
    <t>0600000000</t>
  </si>
  <si>
    <t>0600100000</t>
  </si>
  <si>
    <t>0600170050</t>
  </si>
  <si>
    <t xml:space="preserve">    Общее образование</t>
  </si>
  <si>
    <t>0120000000</t>
  </si>
  <si>
    <t>0120100000</t>
  </si>
  <si>
    <t xml:space="preserve">            Организация и проведение единого государственного экзамена</t>
  </si>
  <si>
    <t>0120120040</t>
  </si>
  <si>
    <t>0120170010</t>
  </si>
  <si>
    <t xml:space="preserve">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</si>
  <si>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</si>
  <si>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>0120200000</t>
  </si>
  <si>
    <t>0130000000</t>
  </si>
  <si>
    <t>0130200000</t>
  </si>
  <si>
    <t xml:space="preserve">            Организация работы трудовых бригад с оплатой труда для подростков в образовательных учреждениях</t>
  </si>
  <si>
    <t>0130220070</t>
  </si>
  <si>
    <t>2200000000</t>
  </si>
  <si>
    <t>2200100000</t>
  </si>
  <si>
    <t>2200120150</t>
  </si>
  <si>
    <t xml:space="preserve">    Дополнительное образование детей</t>
  </si>
  <si>
    <t>0130100000</t>
  </si>
  <si>
    <t>0130170010</t>
  </si>
  <si>
    <t>0300000000</t>
  </si>
  <si>
    <t>0300200000</t>
  </si>
  <si>
    <t>0300270010</t>
  </si>
  <si>
    <t>0400000000</t>
  </si>
  <si>
    <t xml:space="preserve">    Профессиональная подготовка, переподготовка и повышение квалификации</t>
  </si>
  <si>
    <t>0140000000</t>
  </si>
  <si>
    <t>0140200000</t>
  </si>
  <si>
    <t xml:space="preserve">            Повышение квалификации педагогических кадров</t>
  </si>
  <si>
    <t>0140220100</t>
  </si>
  <si>
    <t xml:space="preserve">    Молодежная политика и оздоровление детей</t>
  </si>
  <si>
    <t xml:space="preserve">            Обеспечение отдыха детей и подростков в профильных лагерях при образовательных учреждениях</t>
  </si>
  <si>
    <t>0130220060</t>
  </si>
  <si>
    <t xml:space="preserve">            Информационно-методическое и материальное обеспечение отдыха и занятости детей и подростков</t>
  </si>
  <si>
    <t>0130220080</t>
  </si>
  <si>
    <t>0130293080</t>
  </si>
  <si>
    <t xml:space="preserve">                Социальные выплаты гражданам, кроме публичных нормативных социальных выплат</t>
  </si>
  <si>
    <t>320</t>
  </si>
  <si>
    <t>2000000000</t>
  </si>
  <si>
    <t>2000100000</t>
  </si>
  <si>
    <t xml:space="preserve">            Проведение мероприятий для детей и молодежи</t>
  </si>
  <si>
    <t>2000120030</t>
  </si>
  <si>
    <t xml:space="preserve">    Другие вопросы в области образования</t>
  </si>
  <si>
    <t>0130120030</t>
  </si>
  <si>
    <t>0140100000</t>
  </si>
  <si>
    <t>0140110030</t>
  </si>
  <si>
    <t>0140170010</t>
  </si>
  <si>
    <t xml:space="preserve">            Поощрение учителей</t>
  </si>
  <si>
    <t>0140221100</t>
  </si>
  <si>
    <t xml:space="preserve">                Премии и гранты</t>
  </si>
  <si>
    <t>350</t>
  </si>
  <si>
    <t>0140300000</t>
  </si>
  <si>
    <t>0140320090</t>
  </si>
  <si>
    <t>1900000000</t>
  </si>
  <si>
    <t>1900100000</t>
  </si>
  <si>
    <t xml:space="preserve">            Мероприятия по профилактике правонарушений и борьбе с преступностью</t>
  </si>
  <si>
    <t>1900120230</t>
  </si>
  <si>
    <t xml:space="preserve">  КУЛЬТУРА И КИНЕМАТОГРАФИЯ</t>
  </si>
  <si>
    <t xml:space="preserve">    Культура</t>
  </si>
  <si>
    <t>0300100000</t>
  </si>
  <si>
    <t xml:space="preserve">  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</si>
  <si>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</si>
  <si>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          Иные межбюджетные трансферты</t>
  </si>
  <si>
    <t>540</t>
  </si>
  <si>
    <t>0300170010</t>
  </si>
  <si>
    <t>0300171010</t>
  </si>
  <si>
    <t>0300400000</t>
  </si>
  <si>
    <t xml:space="preserve">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</si>
  <si>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</si>
  <si>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Проведение краевого фестиваля современного любительского творчества Черниговские родники</t>
  </si>
  <si>
    <t>0300420180</t>
  </si>
  <si>
    <t xml:space="preserve">  СОЦИАЛЬНАЯ ПОЛИТИКА</t>
  </si>
  <si>
    <t xml:space="preserve">    Пенсионное обеспечение</t>
  </si>
  <si>
    <t>9999980010</t>
  </si>
  <si>
    <t xml:space="preserve">                Публичные нормативные социальные выплаты гражданам</t>
  </si>
  <si>
    <t>310</t>
  </si>
  <si>
    <t xml:space="preserve">    Социальное обеспечение населения</t>
  </si>
  <si>
    <t>0200000000</t>
  </si>
  <si>
    <t>0200100000</t>
  </si>
  <si>
    <t>0200180020</t>
  </si>
  <si>
    <t>2100000000</t>
  </si>
  <si>
    <t>2100100000</t>
  </si>
  <si>
    <t xml:space="preserve">    Охрана семьи и детства</t>
  </si>
  <si>
    <t>0110193090</t>
  </si>
  <si>
    <t xml:space="preserve">  ФИЗИЧЕСКАЯ КУЛЬТУРА И СПОРТ</t>
  </si>
  <si>
    <t xml:space="preserve">    Массовый спорт</t>
  </si>
  <si>
    <t>0400100000</t>
  </si>
  <si>
    <t xml:space="preserve">            Организация, проведение и участие в спортивных мероприятиях</t>
  </si>
  <si>
    <t>0400120200</t>
  </si>
  <si>
    <t xml:space="preserve">  СРЕДСТВА МАССОВОЙ ИНФОРМАЦИИ</t>
  </si>
  <si>
    <t xml:space="preserve">    Периодическая печать и издательства</t>
  </si>
  <si>
    <t>1800000000</t>
  </si>
  <si>
    <t>1800200000</t>
  </si>
  <si>
    <t>1800260020</t>
  </si>
  <si>
    <t xml:space="preserve">  ОБСЛУЖИВАНИЕ ГОСУДАРСТВЕННОГО И МУНИЦИПАЛЬНОГО ДОЛГА</t>
  </si>
  <si>
    <t xml:space="preserve">    Обслуживание государственного внутреннего и муниципального долга</t>
  </si>
  <si>
    <t>9999929060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</si>
  <si>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</si>
  <si>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</si>
  <si>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</si>
  <si>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</si>
  <si>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</si>
  <si>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</si>
  <si>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</si>
  <si>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1400200000</t>
  </si>
  <si>
    <t xml:space="preserve">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</si>
  <si>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</si>
  <si>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Дотации</t>
  </si>
  <si>
    <t>510</t>
  </si>
  <si>
    <t xml:space="preserve">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</si>
  <si>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</si>
  <si>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Наименование</t>
  </si>
  <si>
    <t>Раздел</t>
  </si>
  <si>
    <t>Подраздел</t>
  </si>
  <si>
    <t>Целевая статья</t>
  </si>
  <si>
    <t>Вид расходов</t>
  </si>
  <si>
    <t>налоги</t>
  </si>
  <si>
    <t xml:space="preserve">            Мероприятия по развитию внутреннего и въездного туризма</t>
  </si>
  <si>
    <t>2300000000</t>
  </si>
  <si>
    <t>2300100000</t>
  </si>
  <si>
    <t>2300120130</t>
  </si>
  <si>
    <t>ОМСУ</t>
  </si>
  <si>
    <t>2400000000</t>
  </si>
  <si>
    <t>2400100000</t>
  </si>
  <si>
    <t>2400120600</t>
  </si>
  <si>
    <t xml:space="preserve">            Мероприятия по противодействию коррупции</t>
  </si>
  <si>
    <t>ПРОЕКТ</t>
  </si>
  <si>
    <t>1000120350</t>
  </si>
  <si>
    <t>1000120360</t>
  </si>
  <si>
    <t>21001L4970</t>
  </si>
  <si>
    <t>0120292340</t>
  </si>
  <si>
    <t xml:space="preserve">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</si>
  <si>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</si>
  <si>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>1120193130</t>
  </si>
  <si>
    <t xml:space="preserve">            Организация мест для торговли сельскохозяйственной продукцией</t>
  </si>
  <si>
    <t>1500120140</t>
  </si>
  <si>
    <t xml:space="preserve">            Расходы в области жилищного хозяйства</t>
  </si>
  <si>
    <t xml:space="preserve">  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</si>
  <si>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1330000000</t>
  </si>
  <si>
    <t>1330300000</t>
  </si>
  <si>
    <t>1330392620</t>
  </si>
  <si>
    <t>13303S2620</t>
  </si>
  <si>
    <t>01101S2020</t>
  </si>
  <si>
    <t>0170000000</t>
  </si>
  <si>
    <t>0170100000</t>
  </si>
  <si>
    <t xml:space="preserve">            Создание в муниципальных образовательных учреждениях условий для предупреждения и предотвращения терроризма</t>
  </si>
  <si>
    <t>0170170070</t>
  </si>
  <si>
    <t>0120193150</t>
  </si>
  <si>
    <t>0150000000</t>
  </si>
  <si>
    <t>0150100000</t>
  </si>
  <si>
    <t>0150170040</t>
  </si>
  <si>
    <t xml:space="preserve">            Субсидии на комплектование книжных фондов и обеспечение информационно-техническим оборудованием библиотек</t>
  </si>
  <si>
    <t>0300192540</t>
  </si>
  <si>
    <t>03001L4670</t>
  </si>
  <si>
    <t xml:space="preserve">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</si>
  <si>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</si>
  <si>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>03001S2540</t>
  </si>
  <si>
    <t xml:space="preserve">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</si>
  <si>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ВСЕГО</t>
  </si>
  <si>
    <t>зарплата с начисл.</t>
  </si>
  <si>
    <t xml:space="preserve">            Субсидии на капитальный ремонт зданий муниципальных общеобразовательных учреждений</t>
  </si>
  <si>
    <t>0300192050</t>
  </si>
  <si>
    <t xml:space="preserve">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</si>
  <si>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1000120370</t>
  </si>
  <si>
    <t xml:space="preserve">       Капитальный ремонт муниципального жилого фонда</t>
  </si>
  <si>
    <t>0300170020</t>
  </si>
  <si>
    <t xml:space="preserve">        Расходы по оплате договоров на выполнение работ, оказание услуг, связанных с капитальным ремонтом</t>
  </si>
  <si>
    <t xml:space="preserve">            Расходы на обеспечение информационной безопасности</t>
  </si>
  <si>
    <t>9999970090</t>
  </si>
  <si>
    <t>9999993160</t>
  </si>
  <si>
    <t xml:space="preserve">            Мероприятия по укреплению межэтнических связей и межрелигиозных отношений</t>
  </si>
  <si>
    <t>2500000000</t>
  </si>
  <si>
    <t>2500100000</t>
  </si>
  <si>
    <t>2500120270</t>
  </si>
  <si>
    <t>1600000000</t>
  </si>
  <si>
    <t>1600100000</t>
  </si>
  <si>
    <t xml:space="preserve">            Мероприятия по противодействию распространения наркотиков</t>
  </si>
  <si>
    <t>1600120240</t>
  </si>
  <si>
    <t xml:space="preserve">            Расходы за счет резервного фонда Правительства Приморского края по ликвидации чрезвычайных ситуаций природного и техногенного характера</t>
  </si>
  <si>
    <t>9999923800</t>
  </si>
  <si>
    <t xml:space="preserve">            Организация и проведение новогодних мероприятий</t>
  </si>
  <si>
    <t>0300420190</t>
  </si>
  <si>
    <t xml:space="preserve">          Предоставление мер социальной поддержки педагогическим работникам муниципальных общеобразовательных организаций</t>
  </si>
  <si>
    <t>9999993050</t>
  </si>
  <si>
    <t xml:space="preserve">  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</si>
  <si>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</si>
  <si>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 xml:space="preserve">            Капитальные вложения в объекты недвижимого имущества государственной муниципальной собственности</t>
  </si>
  <si>
    <t xml:space="preserve">            Бюджетные инвестиции</t>
  </si>
  <si>
    <t xml:space="preserve">            Иные закупки товаров, работ и услуг для обеспечения государственных (муниципальных) нужд</t>
  </si>
  <si>
    <t xml:space="preserve">            Закупка товаров, работ и услуг для государственных (муниципальных) нужд</t>
  </si>
  <si>
    <t xml:space="preserve">       Тип структурного элемента "Развитие, ремонт (капитальный ремонт) и содержание объектов коммунальной инфраструктуры"</t>
  </si>
  <si>
    <t xml:space="preserve">        Тип структурного элемента "Развитие, ремонт (капитальный ремонт) и содержание объектов коммунальной инфраструктуры"</t>
  </si>
  <si>
    <t xml:space="preserve">         Комплекс процессных мероприятий "Формирование системы мер пресечения и профилактики различных видов терроризма"</t>
  </si>
  <si>
    <t xml:space="preserve">          Комплекс процессных мероприятий "Социальная профилактика, популяризация здорового образа жизни"</t>
  </si>
  <si>
    <t xml:space="preserve">         Комплекс процессных мероприятий "Организация транспортного обслуживания населения автомобильным транспортом"</t>
  </si>
  <si>
    <t xml:space="preserve">   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</si>
  <si>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 xml:space="preserve">          Комплекс процессных мероприятий "Обеспечение безопасных условий движения"</t>
  </si>
  <si>
    <t xml:space="preserve">         Комплекс процессных мероприятий "Развитие телекоммуникационной инфраструктуры органов местного самоуправления"</t>
  </si>
  <si>
    <t xml:space="preserve">          Комплекс процессных мероприятий "Формирование положительного образа предпринимателя, популяризация роли предпринимательства"</t>
  </si>
  <si>
    <t xml:space="preserve">          Комплекс процессных мероприятий "Капитальный ремонт муниципального жилого фонда"</t>
  </si>
  <si>
    <t xml:space="preserve">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</si>
  <si>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Комплекс процессных мероприятий "Повышение эффективности функционирования жилищно-коммунальных систем"</t>
  </si>
  <si>
    <t xml:space="preserve">         Комплекс процессных мероприятий "Реализация образовательных программ дошкольного образования"</t>
  </si>
  <si>
    <t xml:space="preserve">          Комплекс процессных мероприятий "Предупреждение и предотвращение терроризма в муниципальных образовательных учреждениях"</t>
  </si>
  <si>
    <t xml:space="preserve">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</si>
  <si>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</si>
  <si>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 xml:space="preserve">         Комплекс процессных мероприятий "Развитие инфраструктуры общеобразовательных организаций"</t>
  </si>
  <si>
    <t xml:space="preserve">         Комплекс процессных мероприятий "Повышение пожарной безопасности в муниципальных образовательных учреждениях"</t>
  </si>
  <si>
    <t xml:space="preserve">        Комплекс процессных мероприятий "Предупреждение и предотвращение терроризма в муниципальных образовательных учреждениях"</t>
  </si>
  <si>
    <t xml:space="preserve">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</si>
  <si>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 xml:space="preserve"> 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</si>
  <si>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Комплекс процессных мероприятий "Обеспечение деятельности образовательных учреждений в сфере культуры"</t>
  </si>
  <si>
    <t xml:space="preserve">          Комплекс процессных мероприятий "Развитие кадрового потенциала системы образования"</t>
  </si>
  <si>
    <t xml:space="preserve">         Комплекс процессных мероприятий "Организация и обеспечение отдыха и оздоровления детей"</t>
  </si>
  <si>
    <t xml:space="preserve">          Комплекс процессных мероприятий "Привлечение молодежи к общественной жизни села"</t>
  </si>
  <si>
    <t xml:space="preserve">         Комплекс процессных мероприятий "Реализация дополнительных общеобразовательных программ и обеспечение условий их предоставления"</t>
  </si>
  <si>
    <t xml:space="preserve">          Комплекс процессных мероприятий "Обеспечение деятельности учреждений и функций органов местного самоуправления"</t>
  </si>
  <si>
    <t xml:space="preserve">          Комплекс процессных мероприятий "Поддержка талантливой молодежи"</t>
  </si>
  <si>
    <t xml:space="preserve">         Комплекс процессных мероприятий "Совершенствование и развитие системы патриотического воспитания граждан"</t>
  </si>
  <si>
    <t xml:space="preserve">          Комплекс процессных мероприятий "Совершенствование системы охраны общественного порядка и профилактики правонарушений"</t>
  </si>
  <si>
    <t xml:space="preserve">          Комплекс процессных мероприятий "Организация проведения социально значимых культурных мероприятий"</t>
  </si>
  <si>
    <t xml:space="preserve">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</si>
  <si>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 xml:space="preserve">          Комплекс процессных мероприятий "Реализация образовательных программ дошкольного образования"</t>
  </si>
  <si>
    <t xml:space="preserve">          Комплекс процессных мероприятий "Создание условий для привлечения населения к занятиям спортом"</t>
  </si>
  <si>
    <t xml:space="preserve">          Комплекс процессных мероприятий "Совершенствование межбюджетных отношений в Черниговском районе"</t>
  </si>
  <si>
    <t xml:space="preserve">                Исполнение судебных актов</t>
  </si>
  <si>
    <t>830</t>
  </si>
  <si>
    <t>9999970011</t>
  </si>
  <si>
    <t>9999993180</t>
  </si>
  <si>
    <t>99999R0820</t>
  </si>
  <si>
    <t>1500120131</t>
  </si>
  <si>
    <t xml:space="preserve">    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</si>
  <si>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</si>
  <si>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    Проектирование и строительство объектов водоотведения на территории сельских поселений Черниговского района</t>
  </si>
  <si>
    <t>1340100000</t>
  </si>
  <si>
    <t>1340100070</t>
  </si>
  <si>
    <t xml:space="preserve">            Расходы на проведение мероприятий по благоустройству и содержанию территории Черниговского района</t>
  </si>
  <si>
    <t>9999920420</t>
  </si>
  <si>
    <t>0120153030</t>
  </si>
  <si>
    <t>0120270020</t>
  </si>
  <si>
    <t xml:space="preserve">          Обеспечение качественно нового уровня развития инфраструктуры культуры</t>
  </si>
  <si>
    <t>030A100000</t>
  </si>
  <si>
    <t xml:space="preserve">            Субсидии на государственную поддержку муниципальных учреждений культуры</t>
  </si>
  <si>
    <t>целевые (субвенции, субсидии)</t>
  </si>
  <si>
    <t xml:space="preserve">           Комплекс процессных мероприятий "Повышение пожарной безопасности в муниципальных образовательных учреждениях"</t>
  </si>
  <si>
    <t xml:space="preserve">          Комплекс процессных мероприятий "Повышение пожарной безопасности в муниципальных образовательных учреждениях"</t>
  </si>
  <si>
    <t xml:space="preserve">          Комплекс процессных мероприятий "Социальные выплаты отдельным категориям граждан на обеспечение жильем"</t>
  </si>
  <si>
    <t>0300172010</t>
  </si>
  <si>
    <t>03001S2470</t>
  </si>
  <si>
    <t>0900000000</t>
  </si>
  <si>
    <t xml:space="preserve">Комплекс процессных мероприятий "Снижение рисков и смягчение последствий чрезвычайных ситуаций природного и техногенного характера" </t>
  </si>
  <si>
    <t>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</si>
  <si>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Расходы на организацию выполнения и осуществления мер пожарной безопасности, противопожарная пропаганда</t>
  </si>
  <si>
    <t>09 0 01 00000</t>
  </si>
  <si>
    <t>09 0 01 20500</t>
  </si>
  <si>
    <t>09 0 01 20510</t>
  </si>
  <si>
    <t>09 0 02 00000</t>
  </si>
  <si>
    <t>09 0 02 20800</t>
  </si>
  <si>
    <t>01201R3040</t>
  </si>
  <si>
    <t>012E100000</t>
  </si>
  <si>
    <t>012E193140</t>
  </si>
  <si>
    <t>Сумма на 2024 год</t>
  </si>
  <si>
    <t>030A155191</t>
  </si>
  <si>
    <t xml:space="preserve">       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</si>
  <si>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>Сумма на 2025 год</t>
  </si>
  <si>
    <t xml:space="preserve">            Иные межбюджетные трансферты бюджетам поселений Черниговского района в целях исполнения наказов избирателей</t>
  </si>
  <si>
    <t xml:space="preserve">            Расходы на организацию сельскохозяйственной ярмарки</t>
  </si>
  <si>
    <t>9999970013</t>
  </si>
  <si>
    <t xml:space="preserve">      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</si>
  <si>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>0110170030</t>
  </si>
  <si>
    <t>0120170030</t>
  </si>
  <si>
    <t xml:space="preserve">            Гранты на предоставление персонифицированного дополнительного образования детей</t>
  </si>
  <si>
    <t>0130170016</t>
  </si>
  <si>
    <t xml:space="preserve">          Комплекс процессных мероприятий "Обеспечение жильем молодых семей"</t>
  </si>
  <si>
    <t xml:space="preserve">            Реализация мероприятий по обеспечению жильем молодых семей</t>
  </si>
  <si>
    <t xml:space="preserve">            Расходы приобретение и поставку спортивного инвентаря, спортивного оборудования и иного имущества для развития массового спорта</t>
  </si>
  <si>
    <t>0400122230</t>
  </si>
  <si>
    <t>непрограммные мер-тия, в т.ч. КВР 112, 122</t>
  </si>
  <si>
    <t xml:space="preserve">Спорт высших достижений
</t>
  </si>
  <si>
    <t>программные мер-тия, в т.ч. КВР 112, 122</t>
  </si>
  <si>
    <t xml:space="preserve">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2017-2025 годы</t>
  </si>
  <si>
    <t>03001R5190</t>
  </si>
  <si>
    <t xml:space="preserve">                  Предоставление субсидий бюджетным, автономным учреждениям и иным некоммерческим организациям</t>
  </si>
  <si>
    <t xml:space="preserve">                    Субсидии бюджетным учреждениям</t>
  </si>
  <si>
    <t>0400192230</t>
  </si>
  <si>
    <t>04001S2230</t>
  </si>
  <si>
    <t xml:space="preserve">      Расходы на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 </t>
  </si>
  <si>
    <t>9999924100</t>
  </si>
  <si>
    <t xml:space="preserve">             Расходы на природоохранные мероприятия</t>
  </si>
  <si>
    <t>с учетом УУР</t>
  </si>
  <si>
    <t>Сумма на 2026 год</t>
  </si>
  <si>
    <t xml:space="preserve">коммуналка (80% отопл.,100% тв.топл.,вода, водоотв., эл.эн., негативка, сверхвыбр) </t>
  </si>
  <si>
    <t xml:space="preserve">            Глава Черниговского муниципального округа</t>
  </si>
  <si>
    <t xml:space="preserve">            Руководство и управление в сфере установленных функций органов местного  самоуправления Черниговского муниципального округа</t>
  </si>
  <si>
    <t xml:space="preserve">            Председатель Думы Черниговского округа</t>
  </si>
  <si>
    <t xml:space="preserve">            Субвенции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</si>
  <si>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</si>
  <si>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Муниципальная программа "Долгосрочное финансовое планирование и организация бюджетного процесса в Черниговском муниципальном округе" на 2024-2028 годы</t>
  </si>
  <si>
    <t xml:space="preserve">          Комплекс процессных мероприятий "Управление бюджетным процессом в Черниговском муниципальном округе"</t>
  </si>
  <si>
    <t xml:space="preserve">            Депутаты Думы Черниговского муниципального округа</t>
  </si>
  <si>
    <t xml:space="preserve">            Руководитель контрольно -счетной комиссии Черниговского муниципального округа</t>
  </si>
  <si>
    <t xml:space="preserve">            Резервный фонд Администрации Черниговского муниципального округа</t>
  </si>
  <si>
    <t xml:space="preserve">      Муниципальная программа "Развитие образования в Черниговском муниципальном округе" на 2024-2027 годы</t>
  </si>
  <si>
    <t xml:space="preserve">        Тип структурного элемента "Развитие системы дошкольного образования Черниговского округа" на 2024-2027 годы</t>
  </si>
  <si>
    <t xml:space="preserve">        Тип структурного элемента "Развитие системы общего образования Черниговского округа" на 2024-2027 годы</t>
  </si>
  <si>
    <t xml:space="preserve">        Муниципальная программа "Развитие физической культуры и спорта в Черниговском муниципальном округе" на 2024-2030 годы</t>
  </si>
  <si>
    <t xml:space="preserve">        Муниципальная программа "Энергоресурсосбережение и повышение энергетической эффективности на территории Черниговского муниципального округа" на 2024-2026 годы</t>
  </si>
  <si>
    <t xml:space="preserve">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муниципального округа</t>
  </si>
  <si>
    <t xml:space="preserve">        Муниципальная программа "Противодействие и профилактика терроризма на территории Черниговского муниципального округа" на 2024-2030 годы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</si>
  <si>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муниципального округа Приморского края" на 2024-2029 годы</t>
  </si>
  <si>
    <t>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муниципального округа</t>
  </si>
  <si>
    <t xml:space="preserve">       Комплекс процессных мероприятий "Пожарная безопасность" </t>
  </si>
  <si>
    <t xml:space="preserve">      Муниципальная программа "Профилактика наркомании на территории Черниговского муниципального округа" на 2024-2030 годы</t>
  </si>
  <si>
    <t xml:space="preserve">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округа" на 2024-2030 годы</t>
  </si>
  <si>
    <t xml:space="preserve"> 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</si>
  <si>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 xml:space="preserve">        Муниципальная программа "О противодействии коррупции в Администрации Черниговского муниципального округа" на 2024-2030 годы</t>
  </si>
  <si>
    <t xml:space="preserve">         Комплекс процессных мероприятий "Совершенствование системы противодействия коррупции в Черниговском муниципальном округе"</t>
  </si>
  <si>
    <t xml:space="preserve">    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округе" на 2024-2030 годы</t>
  </si>
  <si>
    <t xml:space="preserve">          Комплекс процессных мероприятий Укрепление межэтнических связей и межрелигиозных отношений на территории Черниговского муниципального округа</t>
  </si>
  <si>
    <t>2700000000</t>
  </si>
  <si>
    <t>2700100000</t>
  </si>
  <si>
    <t>2700120700</t>
  </si>
  <si>
    <t xml:space="preserve">            Мероприятия по развитию и совершенствованию деятельности социально ориентированных некоммерческих организаций</t>
  </si>
  <si>
    <t xml:space="preserve">      Муниципальная программа "Поддержка социально ориентированных некоммерческих организаций Черниговского муниципального округа" на 2024-2030 годы</t>
  </si>
  <si>
    <t xml:space="preserve">          Комплекс процессных мероприятий "Развитие и совершенствование деятельности социально ориентированных некоммерческих организаций Черниговского муниципального округа"</t>
  </si>
  <si>
    <t xml:space="preserve">            Содержание и обслуживание казны Черниговского муниципального округа (Реализация государственной политики в области приватизации и управления муниципальной собственностью)</t>
  </si>
  <si>
    <t>9999940080</t>
  </si>
  <si>
    <t xml:space="preserve">           Субвенции на осуществление переданных полномочий Российской Федерации на государственную регистрацию актов гражданского состояния</t>
  </si>
  <si>
    <t xml:space="preserve">    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</si>
  <si>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      Расходы по содержанию помещения отдела ЗАГС за счет средств бюджета Черниговского муниципального округа</t>
  </si>
  <si>
    <t xml:space="preserve">            Субвенции на создание и обеспечение деятельности административных комиссий</t>
  </si>
  <si>
    <t xml:space="preserve">             Субвенции на осуществление государственных полномочий органов опеки и попечительства в отношении несовершеннолетних</t>
  </si>
  <si>
    <t xml:space="preserve">            Субвенции на 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</si>
  <si>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            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</si>
  <si>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Субвенции на 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</si>
  <si>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</si>
  <si>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 xml:space="preserve">  НАЦИОНАЛЬНАЯ БЕЗОПАСНОСТЬ И ПРАВООХРАНИТЕЛЬНАЯ ДЕЯТЕЛЬНОСТЬ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</si>
  <si>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</si>
  <si>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 xml:space="preserve">           Субвенции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</si>
  <si>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     Муниципальная программа "Развитие дорожного хозяйства и транспорта в Черниговском муниципальном округе" на 2024-2026 годы</t>
  </si>
  <si>
    <t xml:space="preserve">        Тип структурного элемента "Развитие транспортного хозяйства Черниговского муниципального округа Приморского края"</t>
  </si>
  <si>
    <t xml:space="preserve">            Субсидии организациям, оказывающим на территории Черниговского муниципального округа услуги по транспортному обслуживанию населения в межпоселенческом сообщении в границах муниципального образования</t>
  </si>
  <si>
    <t xml:space="preserve">            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</si>
  <si>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 xml:space="preserve">       Тип структурного элемента "Ремонт и содержание дорог местного значения Черниговского муниципального округа Приморского края"</t>
  </si>
  <si>
    <t xml:space="preserve">            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</si>
  <si>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            Расходы на капитальный ремонт и ремонт автомобильных дорог общего пользования населенных пунктов за счет дорожного фонда Приморского края, в целях софинансирования которых из бюджета Приморского края предоставляются субсидии</t>
  </si>
  <si>
    <t xml:space="preserve">       Тип структурного элемента "Повышение безопасности дорожного движения на территории Черниговского муниципального округа"</t>
  </si>
  <si>
    <t xml:space="preserve">        Муниципальная программа "Формирование информационного общества в Черниговском муниципальном округе" на 2024-2030 годы</t>
  </si>
  <si>
    <t xml:space="preserve">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округа</t>
  </si>
  <si>
    <t xml:space="preserve">        Муниципальная программа "Развитие субъектов малого и среднего предпринимательства в Черниговском муниципальном округе" на 2024-2030 годы</t>
  </si>
  <si>
    <t xml:space="preserve">            Организация и проведение мероприятий по празднованию Дня российского предпринимательства, Дня торговли и общественного питания, Дня работников сельского хозяйства, а также конкурса Лучший предпринимательский проект в Черниговском муниципальном округе</t>
  </si>
  <si>
    <t xml:space="preserve">            Поддержка социально значимых проектов на территории Черниговского муниципального округа</t>
  </si>
  <si>
    <t xml:space="preserve">        Муниципальная программа "Развитие внутреннего и въездного туризма в Черниговском муниципальном округе" на 2024-2028 годы</t>
  </si>
  <si>
    <t xml:space="preserve">          Комплекс процессных мероприятий "Развитие туристического потенциала в Черниговском муниципальном округе"</t>
  </si>
  <si>
    <t xml:space="preserve">        Муниципальная программа "Развитие дорожного хозяйства и транспорта в Черниговском муниципальном округе" на 2024-2026 годы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</si>
  <si>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округа" на 2024-2026 годы</t>
  </si>
  <si>
    <t>0600109605</t>
  </si>
  <si>
    <t xml:space="preserve">       Субсидии на обеспечение мероприятий по модернизации систем коммунальной инфраструктуры за счет средств бюджетов</t>
  </si>
  <si>
    <t xml:space="preserve">       Расходы на обеспечение мероприятий по модернизации систем коммунальной инфраструктуры за счет средств бюджетов, в целях софинансирования которых предоставляются субсидии</t>
  </si>
  <si>
    <t>06001S9605</t>
  </si>
  <si>
    <t xml:space="preserve">      Муниципальная программа "Комплексное развитие систем коммунальной инфраструктуры Черниговского муниципального округа" на 2024-2026 годы</t>
  </si>
  <si>
    <t xml:space="preserve">       Тип структурного элемента "Чистая вода" на 2024-2026 годы</t>
  </si>
  <si>
    <t xml:space="preserve">          Комплекс процессных мероприятий "Обеспечение водоснабжения и водоотведения населенных пунктов Черниговского муниципального округа"</t>
  </si>
  <si>
    <t xml:space="preserve">            Субсидии на проектирование и (или) строительство, реконструкцию (модернизацию), капитальный ремонт объектов водопроводно-канализационного хозяйства </t>
  </si>
  <si>
    <t xml:space="preserve">       Тип структурного элемента "Организация снабжения населения твердым топливом"</t>
  </si>
  <si>
    <t xml:space="preserve">          Комплекс процессных мероприятий "Обеспечение граждан твердым топливом"</t>
  </si>
  <si>
    <t xml:space="preserve">             Субсидии бюджетам муниципальных образований Приморского края на обеспечение граждан твердым топливом</t>
  </si>
  <si>
    <t xml:space="preserve">            Расходы на обеспечение граждан твердым топливом, в целях софинасирования которых из бюджета Приморского края предоставляются субсидии</t>
  </si>
  <si>
    <t xml:space="preserve">      Муниципальная программа  "Комплексное развитие систем коммунальной инфраструктуры Черниговского муниципального округа" на 2024-2026 годы</t>
  </si>
  <si>
    <t xml:space="preserve">         Комплекс процессных мероприятий "Улучшение условий и обеспечение комфортного проживания в Черниговском муниципальном округе"</t>
  </si>
  <si>
    <t xml:space="preserve">            Мероприятия по благоустройству и содержанию территории Черниговского муниципального округа</t>
  </si>
  <si>
    <t xml:space="preserve">            Расходы на осуществление цифровой инвентаризации объекта(ов)</t>
  </si>
  <si>
    <t>9999920011</t>
  </si>
  <si>
    <t xml:space="preserve">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 </t>
  </si>
  <si>
    <t xml:space="preserve">     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</si>
  <si>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>0110192020</t>
  </si>
  <si>
    <t xml:space="preserve">   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</si>
  <si>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 xml:space="preserve">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</si>
  <si>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 xml:space="preserve">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</si>
  <si>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 xml:space="preserve">          Комплекс процессных мероприятий "Развитие инфраструктуры дошкольных образовательных организаций"</t>
  </si>
  <si>
    <t>0110200000</t>
  </si>
  <si>
    <t xml:space="preserve">            Субсидии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</t>
  </si>
  <si>
    <t>0110292365</t>
  </si>
  <si>
    <t xml:space="preserve">            Расходы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Сибирцево), в целях софинансирования которых из бюджета Приморского края предоставляются субсидии</t>
  </si>
  <si>
    <t>01102S2365</t>
  </si>
  <si>
    <t xml:space="preserve">       Тип структурного элемента "Пожарная безопасность в образовательных учреждениях Черниговского округа" на 2024-2027 годы</t>
  </si>
  <si>
    <t xml:space="preserve">            Организационные, технические и технологические мероприятия по пожарной безопасности учреждений, финансируемых из бюджета Черниговского округа</t>
  </si>
  <si>
    <t xml:space="preserve">       Тип структурного элемента "Антитеррористическая безопасность в образовательных учреждениях Черниговского муниципального округа" на 2024-2027 годы</t>
  </si>
  <si>
    <t xml:space="preserve">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</si>
  <si>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</si>
  <si>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       Субвенции на обеспечение бесплатным питанием детей, обучающихся в муниципальных общеобразовательных организациях Приморского края</t>
  </si>
  <si>
    <t xml:space="preserve">       Субвенции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</si>
  <si>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муниципального округа на праве оперативного управления</t>
  </si>
  <si>
    <t xml:space="preserve">            Субсидии на реализацию проектов инициативного бюджетирования по направлению "Твой проект" (Благоустройство школьного двора)</t>
  </si>
  <si>
    <t>0120292364</t>
  </si>
  <si>
    <t xml:space="preserve">            Расходы на реализацию проектов инициативного бюджетирования по направлению "Твой проект" (Благоустройство школьного двора), в целях софинансирования которых из бюджета Приморского края предоставляются субсидии</t>
  </si>
  <si>
    <t>01202S2364</t>
  </si>
  <si>
    <t xml:space="preserve">            Субсидии на реализацию мероприятий по модернизации школьных систем образования</t>
  </si>
  <si>
    <t>0120ЖL7500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</si>
  <si>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</si>
  <si>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012EВ51790</t>
  </si>
  <si>
    <t xml:space="preserve">                 Тип структурного элемента "Развитие системы дополнительного образования, отдыха, оздоровления и занятости детей и подростков Черниговского округа"</t>
  </si>
  <si>
    <t xml:space="preserve">     Комплекс процессных мероприятий "Организация и обеспечение отдыха и оздоровления детей"</t>
  </si>
  <si>
    <t xml:space="preserve">        Тип структурного элемента "Антитеррористическая безопасность в образовательных учреждениях Черниговского муниципального округа" на 2024-2027 годы</t>
  </si>
  <si>
    <t xml:space="preserve">            Субсидии на развитие спортивной инфраструктуры, находящейся в муниципальной собственности</t>
  </si>
  <si>
    <t xml:space="preserve">       Тип структурного элемента "Развитие системы дополнительного образования, отдыха, оздоровления и занятости детей и подростков Черниговского округа"</t>
  </si>
  <si>
    <t xml:space="preserve">        Муниципальная программа "Развитие культуры в Черниговском муниципальном округе" на 2024-2030 годы</t>
  </si>
  <si>
    <t xml:space="preserve">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округа</t>
  </si>
  <si>
    <t xml:space="preserve">       Тип структурного элемента "Обеспечение деятельности учреждений и органов управления системы образования Черниговского округа" на 2024-2027 годы</t>
  </si>
  <si>
    <t xml:space="preserve">        Муниципальная программа "Молодежь Черниговского муниципального округа" на 2024-2030 годы</t>
  </si>
  <si>
    <t xml:space="preserve">           Субвенции на обеспечение оздоровления и отдыха детей Приморского края (за исключением организации отдыха детей в каникулярное время)</t>
  </si>
  <si>
    <t xml:space="preserve">        Тип структурного элемента "Обеспечение деятельности учреждений и органов управления системы образования Черниговского округа" на 2024-2027 годы</t>
  </si>
  <si>
    <t>0140170030</t>
  </si>
  <si>
    <t xml:space="preserve">        Муниципальная программа "Патриотическое воспитание граждан Черниговского муниципального округа" на 2024-2030 годы</t>
  </si>
  <si>
    <t xml:space="preserve">            Мероприятия по патриотическому воспитанию граждан Черниговского муниципального округа</t>
  </si>
  <si>
    <t xml:space="preserve">        Муниципальная программа "Профилактика правонарушений на территории Черниговского муниципального округа" на 2024-2030 годы</t>
  </si>
  <si>
    <t xml:space="preserve">         Комплекс процессных мероприятий "Обеспечение деятельности и поддержка учреждений культуры Черниговского муниципального округа"</t>
  </si>
  <si>
    <t xml:space="preserve">  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</si>
  <si>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 xml:space="preserve">            Расходы на обеспечение деятельности (оказание услуг, выполнение работ) муниципальных учреждений культурно-досугового типа Черниговского муниципального округа</t>
  </si>
  <si>
    <t xml:space="preserve">           Расходы на обеспечение деятельности (оказание услуг, выполнение работ) муниципальных учреждений библиотечного обслуживания Черниговского муниципального округа </t>
  </si>
  <si>
    <t>к решению Думы Черниговского муниципального округа</t>
  </si>
  <si>
    <t xml:space="preserve">            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</si>
  <si>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              Субсидии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</si>
  <si>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 xml:space="preserve">        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</si>
  <si>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 xml:space="preserve">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</si>
  <si>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 xml:space="preserve">           Обеспечение качественно нового уровня развития инфраструктуры культуры</t>
  </si>
  <si>
    <t>030A155130</t>
  </si>
  <si>
    <t xml:space="preserve">         Субсидии на развитие сети учреждений культурно-досугового типа</t>
  </si>
  <si>
    <t>030A155970</t>
  </si>
  <si>
    <t xml:space="preserve">      Муниципальная программа "Развитие внутреннего и въездного туризма в Черниговском муниципальном округе" на 2024-2028 годы</t>
  </si>
  <si>
    <t xml:space="preserve">            Пенсии за выслугу лет муниципальным служащим Черниговского муниципального округа</t>
  </si>
  <si>
    <t xml:space="preserve">            Социальные выплаты на обеспечение жильем граждан Российской Федерации, проживающих в сельской местности Черниговского муниципального округа</t>
  </si>
  <si>
    <t xml:space="preserve">  ЗДРАВООХРАНЕНИЕ</t>
  </si>
  <si>
    <t xml:space="preserve">    Другие вопросы в области здравоохранения</t>
  </si>
  <si>
    <t>9999920500</t>
  </si>
  <si>
    <t xml:space="preserve">            Создание условий для организации медицинской помощи населению на территории Черниговского муниципального округа</t>
  </si>
  <si>
    <t xml:space="preserve">            Процентные платежи по муниципальному долгу Черниговского муниципального округа</t>
  </si>
  <si>
    <t xml:space="preserve">            Субсидии на возмещение затрат, связанных с опубликованием муниципальных правовых актов, доведением до жителей Черниговского муниципального округа официальной информации</t>
  </si>
  <si>
    <t xml:space="preserve">         Комплекс процессных мероприятий "Информационная открытость органов местного самоуправления Черниговского муниципального округа"</t>
  </si>
  <si>
    <t xml:space="preserve">            Организационные, технические и технологические мероприятия по пожарной безопасности учреждений, финансируемых из бюджета Черниговского муниципального округа</t>
  </si>
  <si>
    <t xml:space="preserve">       Тип структурного элемента "Развитие системы дополнительного образования, отдыха, оздоровления и занятости детей и подростков Черниговского муниципального округа"</t>
  </si>
  <si>
    <t xml:space="preserve">       Тип структурного элемента "Развитие системы общего образования Черниговского муниципального округа" на 2024-2027 годы</t>
  </si>
  <si>
    <t xml:space="preserve">        Субвенции по обеспечению мер социальной поддержки педагогических работников муниципальных образовательных организаций Приморского края</t>
  </si>
  <si>
    <t xml:space="preserve">        Муниципальная программа "Комплексное развитие развитие сельских территорий Черниговского муниципального округа" на 2024-2030 годы</t>
  </si>
  <si>
    <t xml:space="preserve">        Муниципальная программа "Обеспечение жильем молодых семей Черниговского муниципального округа" на 2024-2030 годы</t>
  </si>
  <si>
    <t xml:space="preserve">            Субвенции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</si>
  <si>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            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</si>
  <si>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        Субвенции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</si>
  <si>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    Субсидии на приобретение и поставку спортивного инвентаря, спортивного оборудования и иного имущества для развития массового спорта</t>
  </si>
  <si>
    <t xml:space="preserve">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</si>
  <si>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04001S2680</t>
  </si>
  <si>
    <t xml:space="preserve">              Гранты на предоставление персонифицированного дополнительного образования детей</t>
  </si>
  <si>
    <t xml:space="preserve">       Тип структурного элемента "Пожарная безопасность в образовательных учреждениях Черниговского Черниговского округа" на 2024-2027 годы</t>
  </si>
  <si>
    <t xml:space="preserve">      Комплекс процессных мероприятий "Создание условий для привлечения населения к занятиям спортом"</t>
  </si>
  <si>
    <t xml:space="preserve">      Муниципальная программа "Развитие физической культуры и спорта в Черниговском муниципальном округе" на 2024-2030 годы</t>
  </si>
  <si>
    <t xml:space="preserve">        Организация, проведение и участие в спортивных мероприятиях</t>
  </si>
  <si>
    <t xml:space="preserve">              Расходы приобретение и поставку спортивного инвентаря, спортивного оборудования и иного имущества для развития массового спорта</t>
  </si>
  <si>
    <t xml:space="preserve">        Муниципальная программа "Развитие муниципальной службы и информационной политики в Черниговском муниципальном округе" на 2024-2030 годы</t>
  </si>
  <si>
    <t>9999993190</t>
  </si>
  <si>
    <t xml:space="preserve">  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</si>
  <si>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9999951180</t>
  </si>
  <si>
    <t xml:space="preserve">             Субвенции на осуществление первичного воинского учета на территориях, где отсутствуют военные комиссариаты</t>
  </si>
  <si>
    <t xml:space="preserve">  НАЦИОНАЛЬНАЯ ОБОРОНА</t>
  </si>
  <si>
    <t xml:space="preserve">    Мобилизационная и вневойсковая подготовка</t>
  </si>
  <si>
    <t>1120Г92410</t>
  </si>
  <si>
    <t xml:space="preserve">             Субсидии на организацию транспортного обслуживания населения в границах муниципальных образований Приморского края</t>
  </si>
  <si>
    <t>1120ГS2410</t>
  </si>
  <si>
    <t xml:space="preserve">             Расходы на организацию транспортного обслуживания населения в границах муниципальных образований Приморского края, в целях софинансирования которых из бюджета Приморского края предоставляются субсидии</t>
  </si>
  <si>
    <t>0400192680</t>
  </si>
  <si>
    <t>1320292170</t>
  </si>
  <si>
    <t xml:space="preserve">             Субсидии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</si>
  <si>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13202S2170</t>
  </si>
  <si>
    <t xml:space="preserve">              Расходы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края, в целях софинансирования которых из бюджета Приморского края предоставляются субсидии</t>
  </si>
  <si>
    <t xml:space="preserve">             Субсидии на поддержку муниципальных программ по благоустройству территорий муниципальных образований</t>
  </si>
  <si>
    <t xml:space="preserve">              Расходы на мероприятия по поддержке муниципальных программ по благоустройству территорий муниципальных образований,  целях софинансирования которых из бюджета Приморского края предоставляются субсидии</t>
  </si>
  <si>
    <t>012E250980</t>
  </si>
  <si>
    <t xml:space="preserve">              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</si>
  <si>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от ___.12.2023 № ____-НПА</t>
  </si>
  <si>
    <t xml:space="preserve">            Поддержка талантливой молодежи Черниговского муниципального округа</t>
  </si>
  <si>
    <r>
      <t xml:space="preserve">(9197,350 </t>
    </r>
    <r>
      <rPr>
        <sz val="11"/>
        <rFont val="Calibri"/>
        <family val="2"/>
        <scheme val="minor"/>
      </rPr>
      <t>минус 807,440 "сидит" в ОМСУ)</t>
    </r>
  </si>
  <si>
    <r>
      <t xml:space="preserve">(115496,401 </t>
    </r>
    <r>
      <rPr>
        <sz val="11"/>
        <rFont val="Calibri"/>
        <family val="2"/>
        <scheme val="minor"/>
      </rPr>
      <t>минус 263,505 все комиссии)</t>
    </r>
  </si>
  <si>
    <t xml:space="preserve">                  Выплаты, производимые в связи с ликвидацией организации (Сибирцевское городское поселение)</t>
  </si>
  <si>
    <t xml:space="preserve">                  Закупка товаров, работ и услуг для государственных (муниципальных) нужд</t>
  </si>
  <si>
    <t xml:space="preserve">                    Иные закупки товаров, работ и услуг для обеспечения государственных (муниципальных) нужд</t>
  </si>
  <si>
    <t xml:space="preserve">                    Выплаты, производимые в связи с ликвидацией организации (Черниговское сельское поселение)</t>
  </si>
  <si>
    <t xml:space="preserve">                  Выплаты, производимые в связи с ликвидацией организации (Реттиховское сельское поселение)</t>
  </si>
  <si>
    <t xml:space="preserve">                  Выплаты, производимые в связи с ликвидацией организации (Снегуровское сельское поселение)</t>
  </si>
  <si>
    <t xml:space="preserve">                   Выплаты, производимые в связи с ликвидацией организации (Дмитриевское сельское поселение)</t>
  </si>
  <si>
    <t xml:space="preserve">              Руководство и управление в сфере установленных функций органов местного  самоуправления Черниговского муниципального округа</t>
  </si>
  <si>
    <t xml:space="preserve">  Муниципальная программа "Пожарная безопасность учреждений культуры Черниговского муниципального округа" на 2024-2030 годы</t>
  </si>
  <si>
    <t xml:space="preserve">    Комплекс процессных мероприятий "Повышение пожарной безопасности в муниципальных учреждениях культуры"</t>
  </si>
  <si>
    <t xml:space="preserve">           Организационные, технические и технологические мероприятия по пожарной безопасности учреждений, финансируемых из бюджета Черниговского муниципального округа</t>
  </si>
  <si>
    <t>2800192610</t>
  </si>
  <si>
    <t>28000S2610</t>
  </si>
  <si>
    <t>28001S2610</t>
  </si>
  <si>
    <t>2800000000</t>
  </si>
  <si>
    <t>2800100000</t>
  </si>
  <si>
    <t xml:space="preserve">   Муниципальная программа "Формирование современной городской среды Черниговского муниципального округа Приморского края" на 2024-2030 годы
</t>
  </si>
  <si>
    <t xml:space="preserve">   Комплекс процессных мероприятий "Обеспечение комфортных условий проживания граждан на территории Черниговского муниципального округа"</t>
  </si>
  <si>
    <t>Приложение 4</t>
  </si>
  <si>
    <t>Распределение бюджетных ассигнований из бюджета Черниговского округа на 2024 год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</si>
  <si>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тыс.рублей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</si>
</sst>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0"/>
  </numFmts>
  <fonts count="20"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4">
    <xf numFmtId="0" fontId="0" fillId="0" borderId="0"/>
    <xf numFmtId="0" fontId="8" fillId="0" borderId="0"/>
    <xf numFmtId="0" fontId="8" fillId="0" borderId="0"/>
    <xf numFmtId="164" fontId="10" fillId="2" borderId="10">
      <alignment horizontal="right" vertical="top" shrinkToFit="1"/>
    </xf>
    <xf numFmtId="164" fontId="10" fillId="2" borderId="11">
      <alignment horizontal="right" vertical="top" shrinkToFit="1"/>
    </xf>
    <xf numFmtId="164" fontId="10" fillId="2" borderId="10">
      <alignment horizontal="right" vertical="top" shrinkToFit="1"/>
    </xf>
    <xf numFmtId="0" fontId="11" fillId="0" borderId="0"/>
    <xf numFmtId="0" fontId="11" fillId="0" borderId="0"/>
    <xf numFmtId="0" fontId="8" fillId="0" borderId="0"/>
    <xf numFmtId="0" fontId="11" fillId="3" borderId="0"/>
    <xf numFmtId="0" fontId="12" fillId="0" borderId="0">
      <alignment horizontal="center"/>
    </xf>
    <xf numFmtId="0" fontId="11" fillId="0" borderId="0">
      <alignment horizontal="right"/>
    </xf>
    <xf numFmtId="0" fontId="11" fillId="3" borderId="12"/>
    <xf numFmtId="0" fontId="11" fillId="0" borderId="10">
      <alignment horizontal="center" vertical="center" wrapText="1"/>
    </xf>
    <xf numFmtId="0" fontId="11" fillId="3" borderId="11"/>
    <xf numFmtId="0" fontId="11" fillId="3" borderId="0">
      <alignment shrinkToFit="1"/>
    </xf>
    <xf numFmtId="0" fontId="10" fillId="0" borderId="11">
      <alignment horizontal="right"/>
    </xf>
    <xf numFmtId="4" fontId="10" fillId="2" borderId="11">
      <alignment horizontal="right" vertical="top" shrinkToFit="1"/>
    </xf>
    <xf numFmtId="4" fontId="10" fillId="4" borderId="11">
      <alignment horizontal="right" vertical="top" shrinkToFit="1"/>
    </xf>
    <xf numFmtId="0" fontId="11" fillId="0" borderId="0"/>
    <xf numFmtId="0" fontId="11" fillId="0" borderId="0">
      <alignment horizontal="left" wrapText="1"/>
    </xf>
    <xf numFmtId="0" fontId="10" fillId="0" borderId="10">
      <alignment vertical="top" wrapText="1"/>
    </xf>
    <xf numFmtId="49" fontId="11" fillId="0" borderId="10">
      <alignment horizontal="center" vertical="top" shrinkToFit="1"/>
    </xf>
    <xf numFmtId="4" fontId="10" fillId="2" borderId="10">
      <alignment horizontal="right" vertical="top" shrinkToFit="1"/>
    </xf>
    <xf numFmtId="4" fontId="10" fillId="4" borderId="10">
      <alignment horizontal="right" vertical="top" shrinkToFit="1"/>
    </xf>
    <xf numFmtId="0" fontId="11" fillId="3" borderId="13"/>
    <xf numFmtId="0" fontId="11" fillId="3" borderId="13">
      <alignment horizontal="center"/>
    </xf>
    <xf numFmtId="4" fontId="10" fillId="0" borderId="10">
      <alignment horizontal="right" vertical="top" shrinkToFit="1"/>
    </xf>
    <xf numFmtId="49" fontId="11" fillId="0" borderId="10">
      <alignment vertical="top" wrapText="1"/>
    </xf>
    <xf numFmtId="4" fontId="11" fillId="0" borderId="10">
      <alignment horizontal="right" vertical="top" shrinkToFit="1"/>
    </xf>
    <xf numFmtId="0" fontId="11" fillId="3" borderId="13">
      <alignment shrinkToFit="1"/>
    </xf>
    <xf numFmtId="0" fontId="11" fillId="3" borderId="11">
      <alignment horizontal="center"/>
    </xf>
    <xf numFmtId="0" fontId="9" fillId="0" borderId="0"/>
    <xf numFmtId="0" fontId="3" fillId="0" borderId="0"/>
  </cellStyleXfs>
  <cellXfs count="186">
    <xf numFmtId="0" fontId="0" fillId="0" borderId="0" xfId="0"/>
    <xf numFmtId="0" fontId="0" fillId="0" borderId="0" xfId="0" applyProtection="1">
      <protection locked="0"/>
    </xf>
    <xf numFmtId="0" fontId="1" fillId="0" borderId="0" xfId="32" applyFont="1" applyFill="1" applyAlignment="1">
      <alignment horizontal="right" vertical="center"/>
    </xf>
    <xf numFmtId="0" fontId="1" fillId="0" borderId="0" xfId="32" applyFont="1" applyFill="1" applyAlignment="1">
      <alignment horizontal="center" vertical="center" wrapText="1"/>
    </xf>
    <xf numFmtId="0" fontId="0" fillId="0" borderId="0" xfId="0" applyFill="1" applyProtection="1">
      <protection locked="0"/>
    </xf>
    <xf numFmtId="0" fontId="2" fillId="0" borderId="10" xfId="13" applyNumberFormat="1" applyFont="1" applyProtection="1">
      <alignment horizontal="center" vertical="center" wrapText="1"/>
    </xf>
    <xf numFmtId="0" fontId="2" fillId="5" borderId="10" xfId="13" applyNumberFormat="1" applyFont="1" applyFill="1" applyProtection="1">
      <alignment horizontal="center" vertical="center" wrapText="1"/>
    </xf>
    <xf numFmtId="49" fontId="13" fillId="6" borderId="14" xfId="22" applyNumberFormat="1" applyFont="1" applyFill="1" applyBorder="1" applyProtection="1">
      <alignment horizontal="center" vertical="top" shrinkToFit="1"/>
    </xf>
    <xf numFmtId="165" fontId="2" fillId="5" borderId="10" xfId="23" applyNumberFormat="1" applyFont="1" applyFill="1" applyProtection="1">
      <alignment horizontal="right" vertical="top" shrinkToFit="1"/>
    </xf>
    <xf numFmtId="165" fontId="2" fillId="0" borderId="10" xfId="23" applyNumberFormat="1" applyFont="1" applyFill="1" applyProtection="1">
      <alignment horizontal="right" vertical="top" shrinkToFit="1"/>
    </xf>
    <xf numFmtId="165" fontId="2" fillId="6" borderId="10" xfId="23" applyNumberFormat="1" applyFont="1" applyFill="1" applyProtection="1">
      <alignment horizontal="right" vertical="top" shrinkToFit="1"/>
    </xf>
    <xf numFmtId="165" fontId="5" fillId="0" borderId="4" xfId="20" applyNumberFormat="1" applyFont="1" applyBorder="1" applyProtection="1">
      <alignment horizontal="left" wrapText="1"/>
      <protection locked="0"/>
    </xf>
    <xf numFmtId="165" fontId="5" fillId="0" borderId="5" xfId="20" applyNumberFormat="1" applyFont="1" applyBorder="1" applyProtection="1">
      <alignment horizontal="left" wrapText="1"/>
      <protection locked="0"/>
    </xf>
    <xf numFmtId="165" fontId="5" fillId="0" borderId="0" xfId="20" applyNumberFormat="1" applyFont="1" applyBorder="1" applyProtection="1">
      <alignment horizontal="left" wrapText="1"/>
      <protection locked="0"/>
    </xf>
    <xf numFmtId="165" fontId="5" fillId="0" borderId="6" xfId="20" applyNumberFormat="1" applyFont="1" applyBorder="1" applyProtection="1">
      <alignment horizontal="left" wrapText="1"/>
      <protection locked="0"/>
    </xf>
    <xf numFmtId="165" fontId="6" fillId="5" borderId="10" xfId="23" applyNumberFormat="1" applyFont="1" applyFill="1" applyProtection="1">
      <alignment horizontal="right" vertical="top" shrinkToFit="1"/>
    </xf>
    <xf numFmtId="165" fontId="6" fillId="0" borderId="10" xfId="23" applyNumberFormat="1" applyFont="1" applyFill="1" applyProtection="1">
      <alignment horizontal="right" vertical="top" shrinkToFit="1"/>
    </xf>
    <xf numFmtId="165" fontId="6" fillId="6" borderId="10" xfId="23" applyNumberFormat="1" applyFont="1" applyFill="1" applyProtection="1">
      <alignment horizontal="right" vertical="top" shrinkToFit="1"/>
    </xf>
    <xf numFmtId="165" fontId="6" fillId="6" borderId="14" xfId="23" applyNumberFormat="1" applyFont="1" applyFill="1" applyBorder="1" applyProtection="1">
      <alignment horizontal="right" vertical="top" shrinkToFit="1"/>
    </xf>
    <xf numFmtId="165" fontId="6" fillId="6" borderId="3" xfId="17" applyNumberFormat="1" applyFont="1" applyFill="1" applyBorder="1" applyProtection="1">
      <alignment horizontal="right" vertical="top" shrinkToFit="1"/>
    </xf>
    <xf numFmtId="165" fontId="6" fillId="6" borderId="3" xfId="20" applyNumberFormat="1" applyFont="1" applyFill="1" applyBorder="1" applyAlignment="1" applyProtection="1">
      <alignment horizontal="right" wrapText="1"/>
      <protection locked="0"/>
    </xf>
    <xf numFmtId="165" fontId="6" fillId="5" borderId="3" xfId="20" applyNumberFormat="1" applyFont="1" applyFill="1" applyBorder="1" applyAlignment="1" applyProtection="1">
      <alignment horizontal="right" wrapText="1"/>
      <protection locked="0"/>
    </xf>
    <xf numFmtId="165" fontId="6" fillId="5" borderId="3" xfId="0" applyNumberFormat="1" applyFont="1" applyFill="1" applyBorder="1" applyAlignment="1" applyProtection="1">
      <alignment horizontal="right"/>
      <protection locked="0"/>
    </xf>
    <xf numFmtId="165" fontId="6" fillId="6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Protection="1">
      <protection locked="0"/>
    </xf>
    <xf numFmtId="165" fontId="6" fillId="5" borderId="3" xfId="0" applyNumberFormat="1" applyFont="1" applyFill="1" applyBorder="1" applyProtection="1">
      <protection locked="0"/>
    </xf>
    <xf numFmtId="165" fontId="6" fillId="6" borderId="3" xfId="0" applyNumberFormat="1" applyFont="1" applyFill="1" applyBorder="1" applyProtection="1">
      <protection locked="0"/>
    </xf>
    <xf numFmtId="165" fontId="6" fillId="6" borderId="8" xfId="0" applyNumberFormat="1" applyFont="1" applyFill="1" applyBorder="1" applyProtection="1">
      <protection locked="0"/>
    </xf>
    <xf numFmtId="165" fontId="6" fillId="0" borderId="9" xfId="0" applyNumberFormat="1" applyFont="1" applyBorder="1" applyProtection="1">
      <protection locked="0"/>
    </xf>
    <xf numFmtId="165" fontId="6" fillId="0" borderId="3" xfId="0" applyNumberFormat="1" applyFont="1" applyBorder="1" applyProtection="1">
      <protection locked="0"/>
    </xf>
    <xf numFmtId="165" fontId="6" fillId="0" borderId="2" xfId="0" applyNumberFormat="1" applyFont="1" applyBorder="1" applyProtection="1">
      <protection locked="0"/>
    </xf>
    <xf numFmtId="165" fontId="6" fillId="6" borderId="5" xfId="0" applyNumberFormat="1" applyFont="1" applyFill="1" applyBorder="1" applyProtection="1">
      <protection locked="0"/>
    </xf>
    <xf numFmtId="165" fontId="2" fillId="6" borderId="3" xfId="0" applyNumberFormat="1" applyFont="1" applyFill="1" applyBorder="1" applyAlignment="1" applyProtection="1">
      <alignment vertical="top"/>
      <protection locked="0"/>
    </xf>
    <xf numFmtId="165" fontId="2" fillId="5" borderId="3" xfId="0" applyNumberFormat="1" applyFont="1" applyFill="1" applyBorder="1" applyProtection="1">
      <protection locked="0"/>
    </xf>
    <xf numFmtId="165" fontId="4" fillId="5" borderId="3" xfId="0" applyNumberFormat="1" applyFont="1" applyFill="1" applyBorder="1" applyProtection="1">
      <protection locked="0"/>
    </xf>
    <xf numFmtId="165" fontId="2" fillId="6" borderId="15" xfId="23" applyNumberFormat="1" applyFont="1" applyFill="1" applyBorder="1" applyProtection="1">
      <alignment horizontal="right" vertical="top" shrinkToFit="1"/>
    </xf>
    <xf numFmtId="165" fontId="2" fillId="0" borderId="15" xfId="23" applyNumberFormat="1" applyFont="1" applyFill="1" applyBorder="1" applyProtection="1">
      <alignment horizontal="right" vertical="top" shrinkToFit="1"/>
    </xf>
    <xf numFmtId="0" fontId="1" fillId="6" borderId="0" xfId="32" applyFont="1" applyFill="1" applyAlignment="1">
      <alignment horizontal="center" vertical="center" wrapText="1"/>
    </xf>
    <xf numFmtId="165" fontId="6" fillId="0" borderId="5" xfId="20" applyNumberFormat="1" applyFont="1" applyBorder="1" applyAlignment="1" applyProtection="1">
      <alignment horizontal="right" wrapText="1"/>
      <protection locked="0"/>
    </xf>
    <xf numFmtId="165" fontId="6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3" fillId="0" borderId="0" xfId="11" applyFont="1" applyFill="1" applyProtection="1">
      <alignment horizontal="right"/>
      <protection locked="0"/>
    </xf>
    <xf numFmtId="0" fontId="13" fillId="0" borderId="0" xfId="11" applyFont="1" applyProtection="1">
      <alignment horizontal="right"/>
      <protection locked="0"/>
    </xf>
    <xf numFmtId="0" fontId="13" fillId="6" borderId="0" xfId="11" applyFont="1" applyFill="1" applyProtection="1">
      <alignment horizontal="right"/>
      <protection locked="0"/>
    </xf>
    <xf numFmtId="165" fontId="6" fillId="6" borderId="9" xfId="0" applyNumberFormat="1" applyFont="1" applyFill="1" applyBorder="1" applyProtection="1">
      <protection locked="0"/>
    </xf>
    <xf numFmtId="165" fontId="2" fillId="7" borderId="10" xfId="23" applyNumberFormat="1" applyFont="1" applyFill="1" applyProtection="1">
      <alignment horizontal="right" vertical="top" shrinkToFit="1"/>
    </xf>
    <xf numFmtId="0" fontId="2" fillId="6" borderId="10" xfId="13" applyNumberFormat="1" applyFont="1" applyFill="1" applyProtection="1">
      <alignment horizontal="center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32" applyFont="1" applyFill="1" applyAlignment="1">
      <alignment horizontal="right" vertical="center"/>
    </xf>
    <xf numFmtId="165" fontId="7" fillId="0" borderId="0" xfId="0" applyNumberFormat="1" applyFont="1" applyProtection="1">
      <protection locked="0"/>
    </xf>
    <xf numFmtId="165" fontId="5" fillId="6" borderId="8" xfId="19" applyNumberFormat="1" applyFont="1" applyFill="1" applyBorder="1" applyProtection="1"/>
    <xf numFmtId="165" fontId="6" fillId="6" borderId="7" xfId="0" applyNumberFormat="1" applyFont="1" applyFill="1" applyBorder="1" applyProtection="1">
      <protection locked="0"/>
    </xf>
    <xf numFmtId="165" fontId="6" fillId="6" borderId="2" xfId="0" applyNumberFormat="1" applyFont="1" applyFill="1" applyBorder="1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Font="1" applyProtection="1">
      <protection locked="0"/>
    </xf>
    <xf numFmtId="49" fontId="13" fillId="6" borderId="16" xfId="22" applyNumberFormat="1" applyFont="1" applyFill="1" applyBorder="1" applyProtection="1">
      <alignment horizontal="center" vertical="top" shrinkToFit="1"/>
    </xf>
    <xf numFmtId="165" fontId="16" fillId="0" borderId="0" xfId="0" applyNumberFormat="1" applyFont="1" applyFill="1" applyProtection="1">
      <protection locked="0"/>
    </xf>
    <xf numFmtId="0" fontId="0" fillId="0" borderId="0" xfId="0" applyFont="1" applyAlignment="1" applyProtection="1">
      <alignment vertical="top" wrapText="1"/>
      <protection locked="0"/>
    </xf>
    <xf numFmtId="165" fontId="6" fillId="6" borderId="8" xfId="19" applyNumberFormat="1" applyFont="1" applyFill="1" applyBorder="1" applyProtection="1"/>
    <xf numFmtId="165" fontId="2" fillId="17" borderId="10" xfId="23" applyNumberFormat="1" applyFont="1" applyFill="1" applyProtection="1">
      <alignment horizontal="right" vertical="top" shrinkToFit="1"/>
    </xf>
    <xf numFmtId="165" fontId="2" fillId="8" borderId="10" xfId="23" applyNumberFormat="1" applyFont="1" applyFill="1" applyProtection="1">
      <alignment horizontal="right" vertical="top" shrinkToFit="1"/>
    </xf>
    <xf numFmtId="165" fontId="6" fillId="0" borderId="6" xfId="20" applyNumberFormat="1" applyFont="1" applyBorder="1" applyAlignment="1" applyProtection="1">
      <alignment horizontal="right" wrapText="1"/>
      <protection locked="0"/>
    </xf>
    <xf numFmtId="165" fontId="6" fillId="17" borderId="5" xfId="0" applyNumberFormat="1" applyFont="1" applyFill="1" applyBorder="1" applyAlignment="1" applyProtection="1">
      <alignment horizontal="right"/>
      <protection locked="0"/>
    </xf>
    <xf numFmtId="165" fontId="2" fillId="13" borderId="10" xfId="23" applyNumberFormat="1" applyFont="1" applyFill="1" applyProtection="1">
      <alignment horizontal="right" vertical="top" shrinkToFit="1"/>
    </xf>
    <xf numFmtId="165" fontId="2" fillId="14" borderId="10" xfId="23" applyNumberFormat="1" applyFont="1" applyFill="1" applyProtection="1">
      <alignment horizontal="right" vertical="top" shrinkToFit="1"/>
    </xf>
    <xf numFmtId="165" fontId="6" fillId="11" borderId="10" xfId="23" applyNumberFormat="1" applyFont="1" applyFill="1" applyProtection="1">
      <alignment horizontal="right" vertical="top" shrinkToFit="1"/>
    </xf>
    <xf numFmtId="165" fontId="6" fillId="14" borderId="10" xfId="23" applyNumberFormat="1" applyFont="1" applyFill="1" applyProtection="1">
      <alignment horizontal="right" vertical="top" shrinkToFit="1"/>
    </xf>
    <xf numFmtId="165" fontId="2" fillId="19" borderId="10" xfId="23" applyNumberFormat="1" applyFont="1" applyFill="1" applyProtection="1">
      <alignment horizontal="right" vertical="top" shrinkToFit="1"/>
    </xf>
    <xf numFmtId="165" fontId="7" fillId="0" borderId="0" xfId="0" applyNumberFormat="1" applyFont="1" applyFill="1" applyProtection="1">
      <protection locked="0"/>
    </xf>
    <xf numFmtId="165" fontId="2" fillId="6" borderId="10" xfId="5" applyNumberFormat="1" applyFont="1" applyFill="1" applyProtection="1">
      <alignment horizontal="right" vertical="top" shrinkToFit="1"/>
    </xf>
    <xf numFmtId="0" fontId="0" fillId="0" borderId="0" xfId="0" applyAlignment="1" applyProtection="1">
      <alignment vertical="top"/>
      <protection locked="0"/>
    </xf>
    <xf numFmtId="165" fontId="14" fillId="6" borderId="10" xfId="23" applyNumberFormat="1" applyFont="1" applyFill="1" applyProtection="1">
      <alignment horizontal="right" vertical="top" shrinkToFit="1"/>
    </xf>
    <xf numFmtId="165" fontId="18" fillId="0" borderId="10" xfId="23" applyNumberFormat="1" applyFont="1" applyFill="1" applyProtection="1">
      <alignment horizontal="right" vertical="top" shrinkToFit="1"/>
    </xf>
    <xf numFmtId="165" fontId="18" fillId="6" borderId="10" xfId="23" applyNumberFormat="1" applyFont="1" applyFill="1" applyProtection="1">
      <alignment horizontal="right" vertical="top" shrinkToFit="1"/>
    </xf>
    <xf numFmtId="165" fontId="17" fillId="0" borderId="10" xfId="23" applyNumberFormat="1" applyFont="1" applyFill="1" applyProtection="1">
      <alignment horizontal="right" vertical="top" shrinkToFit="1"/>
    </xf>
    <xf numFmtId="165" fontId="17" fillId="6" borderId="10" xfId="23" applyNumberFormat="1" applyFont="1" applyFill="1" applyProtection="1">
      <alignment horizontal="right" vertical="top" shrinkToFit="1"/>
    </xf>
    <xf numFmtId="165" fontId="2" fillId="6" borderId="0" xfId="23" applyNumberFormat="1" applyFont="1" applyFill="1" applyBorder="1" applyProtection="1">
      <alignment horizontal="right" vertical="top" shrinkToFit="1"/>
    </xf>
    <xf numFmtId="165" fontId="2" fillId="6" borderId="17" xfId="23" applyNumberFormat="1" applyFont="1" applyFill="1" applyBorder="1" applyProtection="1">
      <alignment horizontal="right" vertical="top" shrinkToFit="1"/>
    </xf>
    <xf numFmtId="165" fontId="2" fillId="0" borderId="10" xfId="23" applyNumberFormat="1" applyFont="1" applyFill="1" applyAlignment="1" applyProtection="1">
      <alignment horizontal="right" vertical="top" shrinkToFit="1"/>
    </xf>
    <xf numFmtId="165" fontId="6" fillId="0" borderId="14" xfId="23" applyNumberFormat="1" applyFont="1" applyFill="1" applyBorder="1" applyProtection="1">
      <alignment horizontal="right" vertical="top" shrinkToFit="1"/>
    </xf>
    <xf numFmtId="165" fontId="0" fillId="0" borderId="0" xfId="0" applyNumberFormat="1" applyProtection="1">
      <protection locked="0"/>
    </xf>
    <xf numFmtId="165" fontId="6" fillId="0" borderId="3" xfId="0" applyNumberFormat="1" applyFont="1" applyBorder="1" applyAlignment="1" applyProtection="1">
      <alignment vertical="top"/>
      <protection locked="0"/>
    </xf>
    <xf numFmtId="165" fontId="2" fillId="9" borderId="10" xfId="23" applyNumberFormat="1" applyFont="1" applyFill="1" applyProtection="1">
      <alignment horizontal="right" vertical="top" shrinkToFit="1"/>
    </xf>
    <xf numFmtId="165" fontId="6" fillId="12" borderId="10" xfId="23" applyNumberFormat="1" applyFont="1" applyFill="1" applyProtection="1">
      <alignment horizontal="right" vertical="top" shrinkToFit="1"/>
    </xf>
    <xf numFmtId="165" fontId="2" fillId="11" borderId="10" xfId="23" applyNumberFormat="1" applyFont="1" applyFill="1" applyProtection="1">
      <alignment horizontal="right" vertical="top" shrinkToFit="1"/>
    </xf>
    <xf numFmtId="165" fontId="2" fillId="18" borderId="10" xfId="23" applyNumberFormat="1" applyFont="1" applyFill="1" applyProtection="1">
      <alignment horizontal="right" vertical="top" shrinkToFit="1"/>
    </xf>
    <xf numFmtId="165" fontId="2" fillId="15" borderId="10" xfId="23" applyNumberFormat="1" applyFont="1" applyFill="1" applyProtection="1">
      <alignment horizontal="right" vertical="top" shrinkToFit="1"/>
    </xf>
    <xf numFmtId="165" fontId="14" fillId="6" borderId="15" xfId="23" applyNumberFormat="1" applyFont="1" applyFill="1" applyBorder="1" applyProtection="1">
      <alignment horizontal="right" vertical="top" shrinkToFit="1"/>
    </xf>
    <xf numFmtId="165" fontId="15" fillId="0" borderId="10" xfId="23" applyNumberFormat="1" applyFont="1" applyFill="1" applyProtection="1">
      <alignment horizontal="right" vertical="top" shrinkToFit="1"/>
    </xf>
    <xf numFmtId="165" fontId="14" fillId="0" borderId="10" xfId="23" applyNumberFormat="1" applyFont="1" applyFill="1" applyProtection="1">
      <alignment horizontal="right" vertical="top" shrinkToFit="1"/>
    </xf>
    <xf numFmtId="165" fontId="14" fillId="17" borderId="10" xfId="23" applyNumberFormat="1" applyFont="1" applyFill="1" applyProtection="1">
      <alignment horizontal="right" vertical="top" shrinkToFit="1"/>
    </xf>
    <xf numFmtId="165" fontId="6" fillId="17" borderId="10" xfId="23" applyNumberFormat="1" applyFont="1" applyFill="1" applyProtection="1">
      <alignment horizontal="right" vertical="top" shrinkToFit="1"/>
    </xf>
    <xf numFmtId="165" fontId="2" fillId="16" borderId="10" xfId="23" applyNumberFormat="1" applyFont="1" applyFill="1" applyProtection="1">
      <alignment horizontal="right" vertical="top" shrinkToFit="1"/>
    </xf>
    <xf numFmtId="165" fontId="2" fillId="14" borderId="15" xfId="23" applyNumberFormat="1" applyFont="1" applyFill="1" applyBorder="1" applyProtection="1">
      <alignment horizontal="right" vertical="top" shrinkToFit="1"/>
    </xf>
    <xf numFmtId="165" fontId="2" fillId="16" borderId="10" xfId="5" applyNumberFormat="1" applyFont="1" applyFill="1" applyProtection="1">
      <alignment horizontal="right" vertical="top" shrinkToFit="1"/>
    </xf>
    <xf numFmtId="165" fontId="2" fillId="10" borderId="10" xfId="23" applyNumberFormat="1" applyFont="1" applyFill="1" applyProtection="1">
      <alignment horizontal="right" vertical="top" shrinkToFit="1"/>
    </xf>
    <xf numFmtId="165" fontId="2" fillId="20" borderId="10" xfId="23" applyNumberFormat="1" applyFont="1" applyFill="1" applyProtection="1">
      <alignment horizontal="right" vertical="top" shrinkToFit="1"/>
    </xf>
    <xf numFmtId="0" fontId="17" fillId="6" borderId="8" xfId="19" applyNumberFormat="1" applyFont="1" applyFill="1" applyBorder="1" applyAlignment="1" applyProtection="1">
      <alignment vertical="top" wrapText="1"/>
    </xf>
    <xf numFmtId="1" fontId="13" fillId="6" borderId="16" xfId="21" applyNumberFormat="1" applyFont="1" applyFill="1" applyBorder="1" applyAlignment="1" applyProtection="1">
      <alignment horizontal="center" vertical="top" shrinkToFit="1"/>
    </xf>
    <xf numFmtId="0" fontId="17" fillId="6" borderId="3" xfId="19" applyNumberFormat="1" applyFont="1" applyFill="1" applyBorder="1" applyAlignment="1" applyProtection="1">
      <alignment vertical="top" wrapText="1"/>
    </xf>
    <xf numFmtId="0" fontId="17" fillId="6" borderId="7" xfId="19" applyNumberFormat="1" applyFont="1" applyFill="1" applyBorder="1" applyAlignment="1" applyProtection="1">
      <alignment vertical="top" wrapText="1"/>
    </xf>
    <xf numFmtId="0" fontId="13" fillId="6" borderId="3" xfId="19" applyNumberFormat="1" applyFont="1" applyFill="1" applyBorder="1" applyAlignment="1" applyProtection="1">
      <alignment vertical="top" wrapText="1"/>
    </xf>
    <xf numFmtId="0" fontId="6" fillId="0" borderId="0" xfId="32" applyFont="1" applyFill="1" applyAlignment="1">
      <alignment vertical="top"/>
    </xf>
    <xf numFmtId="0" fontId="6" fillId="0" borderId="0" xfId="32" applyFont="1" applyFill="1" applyAlignment="1">
      <alignment vertical="top" wrapText="1"/>
    </xf>
    <xf numFmtId="164" fontId="6" fillId="6" borderId="3" xfId="0" applyNumberFormat="1" applyFont="1" applyFill="1" applyBorder="1" applyAlignment="1" applyProtection="1">
      <alignment vertical="top"/>
      <protection locked="0"/>
    </xf>
    <xf numFmtId="164" fontId="6" fillId="6" borderId="3" xfId="0" applyNumberFormat="1" applyFont="1" applyFill="1" applyBorder="1" applyProtection="1">
      <protection locked="0"/>
    </xf>
    <xf numFmtId="164" fontId="6" fillId="6" borderId="3" xfId="17" applyNumberFormat="1" applyFont="1" applyFill="1" applyBorder="1" applyProtection="1">
      <alignment horizontal="right" vertical="top" shrinkToFit="1"/>
    </xf>
    <xf numFmtId="164" fontId="6" fillId="6" borderId="8" xfId="19" applyNumberFormat="1" applyFont="1" applyFill="1" applyBorder="1" applyProtection="1"/>
    <xf numFmtId="164" fontId="6" fillId="6" borderId="3" xfId="20" applyNumberFormat="1" applyFont="1" applyFill="1" applyBorder="1" applyAlignment="1" applyProtection="1">
      <alignment horizontal="right" wrapText="1"/>
      <protection locked="0"/>
    </xf>
    <xf numFmtId="164" fontId="6" fillId="6" borderId="8" xfId="20" applyNumberFormat="1" applyFont="1" applyFill="1" applyBorder="1" applyAlignment="1" applyProtection="1">
      <alignment horizontal="right" wrapText="1"/>
      <protection locked="0"/>
    </xf>
    <xf numFmtId="164" fontId="6" fillId="6" borderId="3" xfId="0" applyNumberFormat="1" applyFont="1" applyFill="1" applyBorder="1" applyAlignment="1" applyProtection="1">
      <alignment horizontal="right"/>
      <protection locked="0"/>
    </xf>
    <xf numFmtId="164" fontId="6" fillId="6" borderId="5" xfId="0" applyNumberFormat="1" applyFont="1" applyFill="1" applyBorder="1" applyAlignment="1" applyProtection="1">
      <alignment horizontal="right"/>
      <protection locked="0"/>
    </xf>
    <xf numFmtId="164" fontId="6" fillId="6" borderId="7" xfId="0" applyNumberFormat="1" applyFont="1" applyFill="1" applyBorder="1" applyProtection="1">
      <protection locked="0"/>
    </xf>
    <xf numFmtId="164" fontId="6" fillId="6" borderId="8" xfId="0" applyNumberFormat="1" applyFont="1" applyFill="1" applyBorder="1" applyProtection="1">
      <protection locked="0"/>
    </xf>
    <xf numFmtId="164" fontId="6" fillId="6" borderId="5" xfId="0" applyNumberFormat="1" applyFont="1" applyFill="1" applyBorder="1" applyProtection="1">
      <protection locked="0"/>
    </xf>
    <xf numFmtId="164" fontId="4" fillId="6" borderId="3" xfId="0" applyNumberFormat="1" applyFont="1" applyFill="1" applyBorder="1" applyProtection="1">
      <protection locked="0"/>
    </xf>
    <xf numFmtId="0" fontId="2" fillId="0" borderId="16" xfId="13" applyNumberFormat="1" applyFont="1" applyBorder="1" applyProtection="1">
      <alignment horizontal="center" vertical="center" wrapText="1"/>
    </xf>
    <xf numFmtId="165" fontId="2" fillId="5" borderId="16" xfId="23" applyNumberFormat="1" applyFont="1" applyFill="1" applyBorder="1" applyProtection="1">
      <alignment horizontal="right" vertical="top" shrinkToFit="1"/>
    </xf>
    <xf numFmtId="165" fontId="2" fillId="0" borderId="16" xfId="23" applyNumberFormat="1" applyFont="1" applyFill="1" applyBorder="1" applyProtection="1">
      <alignment horizontal="right" vertical="top" shrinkToFit="1"/>
    </xf>
    <xf numFmtId="165" fontId="2" fillId="6" borderId="16" xfId="23" applyNumberFormat="1" applyFont="1" applyFill="1" applyBorder="1" applyProtection="1">
      <alignment horizontal="right" vertical="top" shrinkToFit="1"/>
    </xf>
    <xf numFmtId="165" fontId="6" fillId="0" borderId="16" xfId="23" applyNumberFormat="1" applyFont="1" applyFill="1" applyBorder="1" applyProtection="1">
      <alignment horizontal="right" vertical="top" shrinkToFit="1"/>
    </xf>
    <xf numFmtId="165" fontId="18" fillId="6" borderId="16" xfId="23" applyNumberFormat="1" applyFont="1" applyFill="1" applyBorder="1" applyProtection="1">
      <alignment horizontal="right" vertical="top" shrinkToFit="1"/>
    </xf>
    <xf numFmtId="165" fontId="6" fillId="6" borderId="16" xfId="23" applyNumberFormat="1" applyFont="1" applyFill="1" applyBorder="1" applyProtection="1">
      <alignment horizontal="right" vertical="top" shrinkToFit="1"/>
    </xf>
    <xf numFmtId="165" fontId="2" fillId="6" borderId="9" xfId="0" applyNumberFormat="1" applyFont="1" applyFill="1" applyBorder="1" applyAlignment="1" applyProtection="1">
      <alignment vertical="top"/>
      <protection locked="0"/>
    </xf>
    <xf numFmtId="165" fontId="6" fillId="0" borderId="9" xfId="0" applyNumberFormat="1" applyFont="1" applyBorder="1" applyAlignment="1" applyProtection="1">
      <alignment vertical="top"/>
      <protection locked="0"/>
    </xf>
    <xf numFmtId="165" fontId="2" fillId="5" borderId="9" xfId="0" applyNumberFormat="1" applyFont="1" applyFill="1" applyBorder="1" applyProtection="1">
      <protection locked="0"/>
    </xf>
    <xf numFmtId="165" fontId="2" fillId="6" borderId="18" xfId="23" applyNumberFormat="1" applyFont="1" applyFill="1" applyBorder="1" applyProtection="1">
      <alignment horizontal="right" vertical="top" shrinkToFit="1"/>
    </xf>
    <xf numFmtId="165" fontId="2" fillId="0" borderId="18" xfId="23" applyNumberFormat="1" applyFont="1" applyFill="1" applyBorder="1" applyProtection="1">
      <alignment horizontal="right" vertical="top" shrinkToFit="1"/>
    </xf>
    <xf numFmtId="165" fontId="2" fillId="6" borderId="16" xfId="5" applyNumberFormat="1" applyFont="1" applyFill="1" applyBorder="1" applyProtection="1">
      <alignment horizontal="right" vertical="top" shrinkToFit="1"/>
    </xf>
    <xf numFmtId="165" fontId="17" fillId="0" borderId="16" xfId="23" applyNumberFormat="1" applyFont="1" applyFill="1" applyBorder="1" applyProtection="1">
      <alignment horizontal="right" vertical="top" shrinkToFit="1"/>
    </xf>
    <xf numFmtId="165" fontId="14" fillId="6" borderId="16" xfId="23" applyNumberFormat="1" applyFont="1" applyFill="1" applyBorder="1" applyProtection="1">
      <alignment horizontal="right" vertical="top" shrinkToFit="1"/>
    </xf>
    <xf numFmtId="165" fontId="15" fillId="0" borderId="16" xfId="23" applyNumberFormat="1" applyFont="1" applyFill="1" applyBorder="1" applyProtection="1">
      <alignment horizontal="right" vertical="top" shrinkToFit="1"/>
    </xf>
    <xf numFmtId="165" fontId="6" fillId="5" borderId="16" xfId="23" applyNumberFormat="1" applyFont="1" applyFill="1" applyBorder="1" applyProtection="1">
      <alignment horizontal="right" vertical="top" shrinkToFit="1"/>
    </xf>
    <xf numFmtId="165" fontId="6" fillId="6" borderId="19" xfId="23" applyNumberFormat="1" applyFont="1" applyFill="1" applyBorder="1" applyProtection="1">
      <alignment horizontal="right" vertical="top" shrinkToFit="1"/>
    </xf>
    <xf numFmtId="165" fontId="6" fillId="6" borderId="9" xfId="17" applyNumberFormat="1" applyFont="1" applyFill="1" applyBorder="1" applyProtection="1">
      <alignment horizontal="right" vertical="top" shrinkToFit="1"/>
    </xf>
    <xf numFmtId="165" fontId="5" fillId="6" borderId="4" xfId="19" applyNumberFormat="1" applyFont="1" applyFill="1" applyBorder="1" applyProtection="1"/>
    <xf numFmtId="165" fontId="6" fillId="6" borderId="9" xfId="20" applyNumberFormat="1" applyFont="1" applyFill="1" applyBorder="1" applyAlignment="1" applyProtection="1">
      <alignment horizontal="right" wrapText="1"/>
      <protection locked="0"/>
    </xf>
    <xf numFmtId="165" fontId="6" fillId="5" borderId="9" xfId="20" applyNumberFormat="1" applyFont="1" applyFill="1" applyBorder="1" applyAlignment="1" applyProtection="1">
      <alignment horizontal="right" wrapText="1"/>
      <protection locked="0"/>
    </xf>
    <xf numFmtId="165" fontId="6" fillId="5" borderId="9" xfId="0" applyNumberFormat="1" applyFont="1" applyFill="1" applyBorder="1" applyAlignment="1" applyProtection="1">
      <alignment horizontal="right"/>
      <protection locked="0"/>
    </xf>
    <xf numFmtId="165" fontId="6" fillId="6" borderId="6" xfId="0" applyNumberFormat="1" applyFont="1" applyFill="1" applyBorder="1" applyAlignment="1" applyProtection="1">
      <alignment horizontal="right"/>
      <protection locked="0"/>
    </xf>
    <xf numFmtId="165" fontId="6" fillId="6" borderId="20" xfId="0" applyNumberFormat="1" applyFont="1" applyFill="1" applyBorder="1" applyProtection="1">
      <protection locked="0"/>
    </xf>
    <xf numFmtId="165" fontId="6" fillId="6" borderId="4" xfId="0" applyNumberFormat="1" applyFont="1" applyFill="1" applyBorder="1" applyProtection="1">
      <protection locked="0"/>
    </xf>
    <xf numFmtId="165" fontId="6" fillId="5" borderId="9" xfId="0" applyNumberFormat="1" applyFont="1" applyFill="1" applyBorder="1" applyProtection="1">
      <protection locked="0"/>
    </xf>
    <xf numFmtId="165" fontId="6" fillId="5" borderId="6" xfId="0" applyNumberFormat="1" applyFont="1" applyFill="1" applyBorder="1" applyProtection="1">
      <protection locked="0"/>
    </xf>
    <xf numFmtId="165" fontId="6" fillId="6" borderId="6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13" fillId="0" borderId="21" xfId="13" applyNumberFormat="1" applyFont="1" applyBorder="1" applyProtection="1">
      <alignment horizontal="center" vertical="center" wrapText="1"/>
    </xf>
    <xf numFmtId="0" fontId="13" fillId="0" borderId="22" xfId="13" applyNumberFormat="1" applyFont="1" applyBorder="1" applyProtection="1">
      <alignment horizontal="center" vertical="center" wrapText="1"/>
    </xf>
    <xf numFmtId="0" fontId="6" fillId="6" borderId="23" xfId="13" applyNumberFormat="1" applyFont="1" applyFill="1" applyBorder="1" applyProtection="1">
      <alignment horizontal="center" vertical="center" wrapText="1"/>
    </xf>
    <xf numFmtId="0" fontId="19" fillId="6" borderId="24" xfId="21" applyNumberFormat="1" applyFont="1" applyFill="1" applyBorder="1" applyProtection="1">
      <alignment vertical="top" wrapText="1"/>
    </xf>
    <xf numFmtId="49" fontId="19" fillId="6" borderId="10" xfId="22" applyNumberFormat="1" applyFont="1" applyFill="1" applyBorder="1" applyProtection="1">
      <alignment horizontal="center" vertical="top" shrinkToFit="1"/>
    </xf>
    <xf numFmtId="164" fontId="4" fillId="6" borderId="17" xfId="23" applyNumberFormat="1" applyFont="1" applyFill="1" applyBorder="1" applyProtection="1">
      <alignment horizontal="right" vertical="top" shrinkToFit="1"/>
    </xf>
    <xf numFmtId="0" fontId="13" fillId="6" borderId="24" xfId="21" applyNumberFormat="1" applyFont="1" applyFill="1" applyBorder="1" applyProtection="1">
      <alignment vertical="top" wrapText="1"/>
    </xf>
    <xf numFmtId="49" fontId="13" fillId="6" borderId="10" xfId="22" applyNumberFormat="1" applyFont="1" applyFill="1" applyBorder="1" applyProtection="1">
      <alignment horizontal="center" vertical="top" shrinkToFit="1"/>
    </xf>
    <xf numFmtId="164" fontId="6" fillId="6" borderId="17" xfId="23" applyNumberFormat="1" applyFont="1" applyFill="1" applyBorder="1" applyProtection="1">
      <alignment horizontal="right" vertical="top" shrinkToFit="1"/>
    </xf>
    <xf numFmtId="49" fontId="6" fillId="6" borderId="10" xfId="22" applyNumberFormat="1" applyFont="1" applyFill="1" applyBorder="1" applyProtection="1">
      <alignment horizontal="center" vertical="top" shrinkToFit="1"/>
    </xf>
    <xf numFmtId="0" fontId="17" fillId="6" borderId="24" xfId="21" applyNumberFormat="1" applyFont="1" applyFill="1" applyBorder="1" applyProtection="1">
      <alignment vertical="top" wrapText="1"/>
    </xf>
    <xf numFmtId="0" fontId="13" fillId="6" borderId="25" xfId="19" applyNumberFormat="1" applyFont="1" applyFill="1" applyBorder="1" applyAlignment="1" applyProtection="1">
      <alignment vertical="top" wrapText="1"/>
    </xf>
    <xf numFmtId="1" fontId="13" fillId="6" borderId="10" xfId="21" applyNumberFormat="1" applyFont="1" applyFill="1" applyBorder="1" applyAlignment="1" applyProtection="1">
      <alignment horizontal="center" vertical="top" shrinkToFit="1"/>
    </xf>
    <xf numFmtId="0" fontId="13" fillId="6" borderId="26" xfId="19" applyNumberFormat="1" applyFont="1" applyFill="1" applyBorder="1" applyAlignment="1" applyProtection="1">
      <alignment vertical="top" wrapText="1"/>
    </xf>
    <xf numFmtId="0" fontId="13" fillId="6" borderId="27" xfId="19" applyNumberFormat="1" applyFont="1" applyFill="1" applyBorder="1" applyAlignment="1" applyProtection="1">
      <alignment vertical="top" wrapText="1"/>
    </xf>
    <xf numFmtId="0" fontId="13" fillId="6" borderId="28" xfId="19" applyNumberFormat="1" applyFont="1" applyFill="1" applyBorder="1" applyAlignment="1" applyProtection="1">
      <alignment vertical="top" wrapText="1"/>
    </xf>
    <xf numFmtId="0" fontId="13" fillId="6" borderId="24" xfId="19" applyNumberFormat="1" applyFont="1" applyFill="1" applyBorder="1" applyAlignment="1" applyProtection="1">
      <alignment vertical="top" wrapText="1"/>
    </xf>
    <xf numFmtId="49" fontId="13" fillId="6" borderId="10" xfId="21" applyNumberFormat="1" applyFont="1" applyFill="1" applyBorder="1" applyAlignment="1" applyProtection="1">
      <alignment horizontal="center" vertical="top" shrinkToFit="1"/>
    </xf>
    <xf numFmtId="0" fontId="17" fillId="6" borderId="27" xfId="19" applyNumberFormat="1" applyFont="1" applyFill="1" applyBorder="1" applyAlignment="1" applyProtection="1">
      <alignment vertical="top" wrapText="1"/>
    </xf>
    <xf numFmtId="0" fontId="13" fillId="6" borderId="29" xfId="21" applyNumberFormat="1" applyFont="1" applyFill="1" applyBorder="1" applyProtection="1">
      <alignment vertical="top" wrapText="1"/>
    </xf>
    <xf numFmtId="0" fontId="13" fillId="6" borderId="30" xfId="21" applyNumberFormat="1" applyFont="1" applyFill="1" applyBorder="1" applyProtection="1">
      <alignment vertical="top" wrapText="1"/>
    </xf>
    <xf numFmtId="0" fontId="17" fillId="6" borderId="26" xfId="19" applyNumberFormat="1" applyFont="1" applyFill="1" applyBorder="1" applyAlignment="1" applyProtection="1">
      <alignment vertical="top" wrapText="1"/>
    </xf>
    <xf numFmtId="0" fontId="6" fillId="6" borderId="24" xfId="21" applyNumberFormat="1" applyFont="1" applyFill="1" applyBorder="1" applyProtection="1">
      <alignment vertical="top" wrapText="1"/>
    </xf>
    <xf numFmtId="164" fontId="15" fillId="6" borderId="17" xfId="23" applyNumberFormat="1" applyFont="1" applyFill="1" applyBorder="1" applyProtection="1">
      <alignment horizontal="right" vertical="top" shrinkToFit="1"/>
    </xf>
    <xf numFmtId="164" fontId="6" fillId="6" borderId="31" xfId="23" applyNumberFormat="1" applyFont="1" applyFill="1" applyBorder="1" applyProtection="1">
      <alignment horizontal="right" vertical="top" shrinkToFit="1"/>
    </xf>
    <xf numFmtId="164" fontId="13" fillId="6" borderId="17" xfId="5" applyNumberFormat="1" applyFont="1" applyFill="1" applyBorder="1" applyProtection="1">
      <alignment horizontal="right" vertical="top" shrinkToFit="1"/>
    </xf>
    <xf numFmtId="0" fontId="17" fillId="6" borderId="30" xfId="21" applyNumberFormat="1" applyFont="1" applyFill="1" applyBorder="1" applyProtection="1">
      <alignment vertical="top" wrapText="1"/>
    </xf>
    <xf numFmtId="0" fontId="17" fillId="6" borderId="25" xfId="19" applyNumberFormat="1" applyFont="1" applyFill="1" applyBorder="1" applyAlignment="1" applyProtection="1">
      <alignment vertical="top" wrapText="1"/>
    </xf>
    <xf numFmtId="0" fontId="19" fillId="6" borderId="26" xfId="19" applyNumberFormat="1" applyFont="1" applyFill="1" applyBorder="1" applyAlignment="1" applyProtection="1">
      <alignment vertical="top" wrapText="1"/>
    </xf>
    <xf numFmtId="1" fontId="19" fillId="6" borderId="10" xfId="21" applyNumberFormat="1" applyFont="1" applyFill="1" applyBorder="1" applyAlignment="1" applyProtection="1">
      <alignment horizontal="center" vertical="top" shrinkToFit="1"/>
    </xf>
    <xf numFmtId="0" fontId="6" fillId="6" borderId="27" xfId="19" applyNumberFormat="1" applyFont="1" applyFill="1" applyBorder="1" applyAlignment="1" applyProtection="1">
      <alignment vertical="top" wrapText="1"/>
    </xf>
    <xf numFmtId="164" fontId="6" fillId="6" borderId="32" xfId="23" applyNumberFormat="1" applyFont="1" applyFill="1" applyBorder="1" applyProtection="1">
      <alignment horizontal="right" vertical="top" shrinkToFit="1"/>
    </xf>
    <xf numFmtId="0" fontId="17" fillId="6" borderId="29" xfId="21" applyNumberFormat="1" applyFont="1" applyFill="1" applyBorder="1" applyProtection="1">
      <alignment vertical="top" wrapText="1"/>
    </xf>
    <xf numFmtId="0" fontId="4" fillId="0" borderId="0" xfId="32" applyFont="1" applyFill="1" applyAlignment="1">
      <alignment horizontal="center" vertical="center" wrapText="1"/>
    </xf>
    <xf numFmtId="14" fontId="13" fillId="0" borderId="0" xfId="11" applyNumberFormat="1" applyFont="1" applyAlignment="1" applyProtection="1">
      <alignment horizontal="left"/>
    </xf>
    <xf numFmtId="0" fontId="13" fillId="0" borderId="0" xfId="11" applyFont="1" applyAlignment="1" applyProtection="1">
      <alignment horizontal="left"/>
      <protection locked="0"/>
    </xf>
    <xf numFmtId="0" fontId="4" fillId="6" borderId="1" xfId="0" applyFont="1" applyFill="1" applyBorder="1" applyAlignment="1" applyProtection="1">
      <alignment horizontal="right"/>
      <protection locked="0"/>
    </xf>
    <xf numFmtId="0" fontId="0" fillId="0" borderId="2" xfId="0" applyBorder="1" applyAlignment="1"/>
    <xf numFmtId="0" fontId="0" fillId="0" borderId="9" xfId="0" applyBorder="1" applyAlignment="1"/>
  </cellXfs>
  <cellStyles count="34">
    <cellStyle name="br" xfId="1"/>
    <cellStyle name="col" xfId="2"/>
    <cellStyle name="st26" xfId="3"/>
    <cellStyle name="st28" xfId="4"/>
    <cellStyle name="st30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Обычный" xfId="0" builtinId="0"/>
    <cellStyle name="Обычный 2" xfId="32"/>
    <cellStyle name="Обычный 3" xfId="3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49"/>
  <sheetViews>
    <sheetView showGridLines="0" tabSelected="1" workbookViewId="0">
      <pane xSplit="5" ySplit="7" topLeftCell="F8" activePane="bottomRight" state="frozenSplit"/>
      <selection activeCell="A30" sqref="A30"/>
      <selection pane="topRight" activeCell="A30" sqref="A30"/>
      <selection pane="bottomLeft" activeCell="A30" sqref="A30"/>
      <selection pane="bottomRight" activeCell="Q6" sqref="Q6"/>
    </sheetView>
  </sheetViews>
  <sheetFormatPr defaultColWidth="9.109375" defaultRowHeight="14.4" outlineLevelRow="7"/>
  <cols>
    <col min="1" max="1" width="67.88671875" style="1" customWidth="1"/>
    <col min="2" max="3" width="5" style="1" customWidth="1"/>
    <col min="4" max="4" width="10.6640625" style="1" customWidth="1"/>
    <col min="5" max="5" width="5.88671875" style="1" customWidth="1"/>
    <col min="6" max="6" width="15.109375" style="4" customWidth="1"/>
    <col min="7" max="7" width="0.109375" style="1" customWidth="1"/>
    <col min="8" max="8" width="12.44140625" style="1" hidden="1" customWidth="1"/>
    <col min="9" max="9" width="11.6640625" style="1" hidden="1" customWidth="1"/>
    <col min="10" max="10" width="12.33203125" style="1" hidden="1" customWidth="1"/>
    <col min="11" max="11" width="13.33203125" style="1" hidden="1" customWidth="1"/>
    <col min="12" max="12" width="12.6640625" style="1" hidden="1" customWidth="1"/>
    <col min="13" max="13" width="13.6640625" style="1" hidden="1" customWidth="1"/>
    <col min="14" max="14" width="15.5546875" style="1" hidden="1" customWidth="1"/>
    <col min="15" max="15" width="16.33203125" style="1" hidden="1" customWidth="1"/>
    <col min="16" max="16384" width="9.109375" style="1"/>
  </cols>
  <sheetData>
    <row r="1" spans="1:15" ht="19.2" customHeight="1">
      <c r="A1" s="47" t="s">
        <v>279</v>
      </c>
      <c r="B1" s="47"/>
      <c r="C1" s="47"/>
      <c r="D1" s="47"/>
      <c r="E1" s="47"/>
      <c r="F1" s="48"/>
      <c r="G1" s="40"/>
      <c r="H1" s="40"/>
      <c r="I1" s="40"/>
      <c r="J1" s="40"/>
      <c r="K1" s="40"/>
      <c r="L1" s="40"/>
      <c r="M1" s="40"/>
    </row>
    <row r="2" spans="1:15" ht="18">
      <c r="A2" s="103"/>
      <c r="B2" s="48"/>
      <c r="C2" s="48"/>
      <c r="D2" s="48"/>
      <c r="E2" s="48"/>
      <c r="F2" s="49" t="s">
        <v>652</v>
      </c>
      <c r="G2" s="2"/>
      <c r="H2" s="2"/>
      <c r="I2" s="2"/>
      <c r="J2" s="2"/>
      <c r="K2" s="2"/>
      <c r="L2" s="2"/>
      <c r="M2" s="2"/>
    </row>
    <row r="3" spans="1:15" ht="15" customHeight="1">
      <c r="A3" s="103"/>
      <c r="B3" s="48"/>
      <c r="C3" s="48"/>
      <c r="D3" s="48"/>
      <c r="E3" s="48"/>
      <c r="F3" s="49" t="s">
        <v>573</v>
      </c>
      <c r="G3" s="2"/>
      <c r="H3" s="2"/>
      <c r="I3" s="2"/>
      <c r="J3" s="2"/>
      <c r="K3" s="2"/>
      <c r="L3" s="2"/>
      <c r="M3" s="2"/>
    </row>
    <row r="4" spans="1:15" ht="19.2" customHeight="1">
      <c r="A4" s="104"/>
      <c r="B4" s="48"/>
      <c r="C4" s="48"/>
      <c r="D4" s="48"/>
      <c r="E4" s="48"/>
      <c r="F4" s="49" t="s">
        <v>630</v>
      </c>
      <c r="G4" s="2"/>
      <c r="H4" s="2"/>
      <c r="I4" s="2"/>
      <c r="J4" s="2"/>
      <c r="K4" s="2"/>
      <c r="L4" s="2"/>
      <c r="M4" s="2"/>
    </row>
    <row r="5" spans="1:15" ht="57" customHeight="1">
      <c r="A5" s="180" t="s">
        <v>653</v>
      </c>
      <c r="B5" s="180"/>
      <c r="C5" s="180"/>
      <c r="D5" s="180"/>
      <c r="E5" s="180"/>
      <c r="F5" s="180"/>
      <c r="G5" s="3"/>
      <c r="H5" s="3"/>
      <c r="I5" s="3"/>
      <c r="J5" s="3"/>
      <c r="K5" s="3"/>
      <c r="L5" s="3"/>
      <c r="M5" s="37"/>
    </row>
    <row r="6" spans="1:15">
      <c r="A6" s="181"/>
      <c r="B6" s="182"/>
      <c r="C6" s="182"/>
      <c r="D6" s="182"/>
      <c r="E6" s="182"/>
      <c r="F6" s="41" t="s">
        <v>654</v>
      </c>
      <c r="G6" s="42"/>
      <c r="H6" s="42"/>
      <c r="I6" s="42"/>
      <c r="J6" s="42"/>
      <c r="K6" s="42"/>
      <c r="L6" s="42"/>
      <c r="M6" s="43"/>
    </row>
    <row r="7" spans="1:15" ht="54" customHeight="1">
      <c r="A7" s="147" t="s">
        <v>264</v>
      </c>
      <c r="B7" s="148" t="s">
        <v>265</v>
      </c>
      <c r="C7" s="148" t="s">
        <v>266</v>
      </c>
      <c r="D7" s="148" t="s">
        <v>267</v>
      </c>
      <c r="E7" s="148" t="s">
        <v>268</v>
      </c>
      <c r="F7" s="149" t="s">
        <v>414</v>
      </c>
      <c r="G7" s="117" t="s">
        <v>312</v>
      </c>
      <c r="H7" s="5" t="s">
        <v>444</v>
      </c>
      <c r="I7" s="5" t="s">
        <v>269</v>
      </c>
      <c r="J7" s="5" t="s">
        <v>430</v>
      </c>
      <c r="K7" s="5" t="s">
        <v>274</v>
      </c>
      <c r="L7" s="5" t="s">
        <v>432</v>
      </c>
      <c r="M7" s="46" t="s">
        <v>396</v>
      </c>
      <c r="N7" s="6" t="s">
        <v>417</v>
      </c>
      <c r="O7" s="6" t="s">
        <v>443</v>
      </c>
    </row>
    <row r="8" spans="1:15" ht="15.6">
      <c r="A8" s="150" t="s">
        <v>0</v>
      </c>
      <c r="B8" s="151" t="s">
        <v>2</v>
      </c>
      <c r="C8" s="151" t="s">
        <v>3</v>
      </c>
      <c r="D8" s="151" t="s">
        <v>4</v>
      </c>
      <c r="E8" s="151" t="s">
        <v>1</v>
      </c>
      <c r="F8" s="152">
        <f>F9+F15+F31+F46+F52+F74+F80</f>
        <v>311518.84031999996</v>
      </c>
      <c r="G8" s="118">
        <f t="shared" ref="G8:O8" si="0">G9+G15+G31+G46+G52+G74+G80</f>
        <v>41924.073000000004</v>
      </c>
      <c r="H8" s="8">
        <f t="shared" si="0"/>
        <v>20621.851999999999</v>
      </c>
      <c r="I8" s="8">
        <f t="shared" si="0"/>
        <v>258</v>
      </c>
      <c r="J8" s="8">
        <f t="shared" si="0"/>
        <v>40755.688999999998</v>
      </c>
      <c r="K8" s="8">
        <f t="shared" si="0"/>
        <v>157810.31699999998</v>
      </c>
      <c r="L8" s="8">
        <f t="shared" si="0"/>
        <v>782</v>
      </c>
      <c r="M8" s="8">
        <f t="shared" si="0"/>
        <v>49366.909319999999</v>
      </c>
      <c r="N8" s="8">
        <f t="shared" si="0"/>
        <v>270448.04073999997</v>
      </c>
      <c r="O8" s="8">
        <f t="shared" si="0"/>
        <v>270844.07673999999</v>
      </c>
    </row>
    <row r="9" spans="1:15" ht="26.4" outlineLevel="1">
      <c r="A9" s="153" t="s">
        <v>5</v>
      </c>
      <c r="B9" s="154" t="s">
        <v>2</v>
      </c>
      <c r="C9" s="154" t="s">
        <v>6</v>
      </c>
      <c r="D9" s="154" t="s">
        <v>4</v>
      </c>
      <c r="E9" s="154" t="s">
        <v>1</v>
      </c>
      <c r="F9" s="155">
        <f t="shared" ref="F9:O13" si="1">F10</f>
        <v>3068.66</v>
      </c>
      <c r="G9" s="11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3068.66</v>
      </c>
      <c r="L9" s="8">
        <f t="shared" si="1"/>
        <v>0</v>
      </c>
      <c r="M9" s="8">
        <f>M10</f>
        <v>0</v>
      </c>
      <c r="N9" s="8">
        <f t="shared" si="1"/>
        <v>3068.66</v>
      </c>
      <c r="O9" s="8">
        <f t="shared" si="1"/>
        <v>3068.66</v>
      </c>
    </row>
    <row r="10" spans="1:15" ht="15.75" customHeight="1" outlineLevel="2">
      <c r="A10" s="153" t="s">
        <v>7</v>
      </c>
      <c r="B10" s="154" t="s">
        <v>2</v>
      </c>
      <c r="C10" s="154" t="s">
        <v>6</v>
      </c>
      <c r="D10" s="154" t="s">
        <v>8</v>
      </c>
      <c r="E10" s="154" t="s">
        <v>1</v>
      </c>
      <c r="F10" s="155">
        <f t="shared" si="1"/>
        <v>3068.66</v>
      </c>
      <c r="G10" s="119">
        <f t="shared" si="1"/>
        <v>0</v>
      </c>
      <c r="H10" s="10">
        <f t="shared" si="1"/>
        <v>0</v>
      </c>
      <c r="I10" s="9">
        <f t="shared" si="1"/>
        <v>0</v>
      </c>
      <c r="J10" s="9">
        <f t="shared" si="1"/>
        <v>0</v>
      </c>
      <c r="K10" s="9">
        <f t="shared" si="1"/>
        <v>3068.66</v>
      </c>
      <c r="L10" s="9">
        <f t="shared" si="1"/>
        <v>0</v>
      </c>
      <c r="M10" s="9">
        <f t="shared" si="1"/>
        <v>0</v>
      </c>
      <c r="N10" s="60">
        <f t="shared" si="1"/>
        <v>3068.66</v>
      </c>
      <c r="O10" s="60">
        <f t="shared" si="1"/>
        <v>3068.66</v>
      </c>
    </row>
    <row r="11" spans="1:15" ht="26.4" outlineLevel="4">
      <c r="A11" s="153" t="s">
        <v>9</v>
      </c>
      <c r="B11" s="154" t="s">
        <v>2</v>
      </c>
      <c r="C11" s="154" t="s">
        <v>6</v>
      </c>
      <c r="D11" s="154" t="s">
        <v>10</v>
      </c>
      <c r="E11" s="154" t="s">
        <v>1</v>
      </c>
      <c r="F11" s="155">
        <f t="shared" si="1"/>
        <v>3068.66</v>
      </c>
      <c r="G11" s="119">
        <f t="shared" si="1"/>
        <v>0</v>
      </c>
      <c r="H11" s="10">
        <f t="shared" si="1"/>
        <v>0</v>
      </c>
      <c r="I11" s="9">
        <f t="shared" si="1"/>
        <v>0</v>
      </c>
      <c r="J11" s="9">
        <f t="shared" si="1"/>
        <v>0</v>
      </c>
      <c r="K11" s="9">
        <f t="shared" si="1"/>
        <v>3068.66</v>
      </c>
      <c r="L11" s="9">
        <f t="shared" si="1"/>
        <v>0</v>
      </c>
      <c r="M11" s="9">
        <f t="shared" si="1"/>
        <v>0</v>
      </c>
      <c r="N11" s="9">
        <f t="shared" si="1"/>
        <v>3068.66</v>
      </c>
      <c r="O11" s="9">
        <f t="shared" si="1"/>
        <v>3068.66</v>
      </c>
    </row>
    <row r="12" spans="1:15" ht="15.6" outlineLevel="5">
      <c r="A12" s="153" t="s">
        <v>445</v>
      </c>
      <c r="B12" s="154" t="s">
        <v>2</v>
      </c>
      <c r="C12" s="154" t="s">
        <v>6</v>
      </c>
      <c r="D12" s="154" t="s">
        <v>11</v>
      </c>
      <c r="E12" s="154" t="s">
        <v>1</v>
      </c>
      <c r="F12" s="155">
        <f t="shared" si="1"/>
        <v>3068.66</v>
      </c>
      <c r="G12" s="119">
        <f t="shared" si="1"/>
        <v>0</v>
      </c>
      <c r="H12" s="10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3068.66</v>
      </c>
      <c r="L12" s="9">
        <f t="shared" si="1"/>
        <v>0</v>
      </c>
      <c r="M12" s="9">
        <f t="shared" si="1"/>
        <v>0</v>
      </c>
      <c r="N12" s="9">
        <f t="shared" si="1"/>
        <v>3068.66</v>
      </c>
      <c r="O12" s="9">
        <f t="shared" si="1"/>
        <v>3068.66</v>
      </c>
    </row>
    <row r="13" spans="1:15" ht="40.5" customHeight="1" outlineLevel="6">
      <c r="A13" s="153" t="s">
        <v>12</v>
      </c>
      <c r="B13" s="154" t="s">
        <v>2</v>
      </c>
      <c r="C13" s="154" t="s">
        <v>6</v>
      </c>
      <c r="D13" s="154" t="s">
        <v>11</v>
      </c>
      <c r="E13" s="154" t="s">
        <v>13</v>
      </c>
      <c r="F13" s="155">
        <f t="shared" si="1"/>
        <v>3068.66</v>
      </c>
      <c r="G13" s="119">
        <f t="shared" si="1"/>
        <v>0</v>
      </c>
      <c r="H13" s="10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3068.66</v>
      </c>
      <c r="L13" s="9">
        <f t="shared" si="1"/>
        <v>0</v>
      </c>
      <c r="M13" s="9">
        <f t="shared" si="1"/>
        <v>0</v>
      </c>
      <c r="N13" s="9">
        <f t="shared" si="1"/>
        <v>3068.66</v>
      </c>
      <c r="O13" s="9">
        <f t="shared" si="1"/>
        <v>3068.66</v>
      </c>
    </row>
    <row r="14" spans="1:15" ht="16.8" customHeight="1" outlineLevel="7">
      <c r="A14" s="153" t="s">
        <v>14</v>
      </c>
      <c r="B14" s="154" t="s">
        <v>2</v>
      </c>
      <c r="C14" s="154" t="s">
        <v>6</v>
      </c>
      <c r="D14" s="154" t="s">
        <v>11</v>
      </c>
      <c r="E14" s="154" t="s">
        <v>15</v>
      </c>
      <c r="F14" s="155">
        <f>SUM(G14:M14)</f>
        <v>3068.66</v>
      </c>
      <c r="G14" s="119"/>
      <c r="H14" s="10"/>
      <c r="I14" s="9"/>
      <c r="J14" s="9"/>
      <c r="K14" s="9">
        <f>2274.7+107+686.96</f>
        <v>3068.66</v>
      </c>
      <c r="L14" s="9"/>
      <c r="M14" s="9"/>
      <c r="N14" s="9">
        <v>3068.66</v>
      </c>
      <c r="O14" s="9">
        <v>3068.66</v>
      </c>
    </row>
    <row r="15" spans="1:15" ht="27.75" customHeight="1" outlineLevel="1">
      <c r="A15" s="153" t="s">
        <v>16</v>
      </c>
      <c r="B15" s="154" t="s">
        <v>2</v>
      </c>
      <c r="C15" s="154" t="s">
        <v>17</v>
      </c>
      <c r="D15" s="154" t="s">
        <v>4</v>
      </c>
      <c r="E15" s="154" t="s">
        <v>1</v>
      </c>
      <c r="F15" s="155">
        <f t="shared" ref="F15:O16" si="2">F16</f>
        <v>5523.1589999999997</v>
      </c>
      <c r="G15" s="118">
        <f t="shared" si="2"/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  <c r="K15" s="8">
        <f t="shared" si="2"/>
        <v>5523.1589999999997</v>
      </c>
      <c r="L15" s="8">
        <f t="shared" si="2"/>
        <v>0</v>
      </c>
      <c r="M15" s="8">
        <f t="shared" si="2"/>
        <v>0</v>
      </c>
      <c r="N15" s="8">
        <f t="shared" si="2"/>
        <v>5523.1589999999997</v>
      </c>
      <c r="O15" s="8">
        <f t="shared" si="2"/>
        <v>5523.1589999999997</v>
      </c>
    </row>
    <row r="16" spans="1:15" ht="16.5" customHeight="1" outlineLevel="2">
      <c r="A16" s="153" t="s">
        <v>7</v>
      </c>
      <c r="B16" s="154" t="s">
        <v>2</v>
      </c>
      <c r="C16" s="154" t="s">
        <v>17</v>
      </c>
      <c r="D16" s="154" t="s">
        <v>8</v>
      </c>
      <c r="E16" s="154" t="s">
        <v>1</v>
      </c>
      <c r="F16" s="155">
        <f t="shared" si="2"/>
        <v>5523.1589999999997</v>
      </c>
      <c r="G16" s="11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  <c r="K16" s="9">
        <f t="shared" si="2"/>
        <v>5523.1589999999997</v>
      </c>
      <c r="L16" s="9">
        <f t="shared" si="2"/>
        <v>0</v>
      </c>
      <c r="M16" s="9">
        <f t="shared" si="2"/>
        <v>0</v>
      </c>
      <c r="N16" s="60">
        <f t="shared" si="2"/>
        <v>5523.1589999999997</v>
      </c>
      <c r="O16" s="60">
        <f t="shared" si="2"/>
        <v>5523.1589999999997</v>
      </c>
    </row>
    <row r="17" spans="1:15" ht="26.4" outlineLevel="4">
      <c r="A17" s="153" t="s">
        <v>9</v>
      </c>
      <c r="B17" s="154" t="s">
        <v>2</v>
      </c>
      <c r="C17" s="154" t="s">
        <v>17</v>
      </c>
      <c r="D17" s="154" t="s">
        <v>10</v>
      </c>
      <c r="E17" s="154" t="s">
        <v>1</v>
      </c>
      <c r="F17" s="155">
        <f>F18+F25+F28</f>
        <v>5523.1589999999997</v>
      </c>
      <c r="G17" s="119">
        <f t="shared" ref="G17:M17" si="3">G18+G25+G28</f>
        <v>0</v>
      </c>
      <c r="H17" s="9">
        <f t="shared" si="3"/>
        <v>0</v>
      </c>
      <c r="I17" s="9">
        <f t="shared" si="3"/>
        <v>0</v>
      </c>
      <c r="J17" s="9">
        <f>J18+J25+J28</f>
        <v>0</v>
      </c>
      <c r="K17" s="9">
        <f>K18+K25+K28</f>
        <v>5523.1589999999997</v>
      </c>
      <c r="L17" s="9">
        <f t="shared" si="3"/>
        <v>0</v>
      </c>
      <c r="M17" s="9">
        <f t="shared" si="3"/>
        <v>0</v>
      </c>
      <c r="N17" s="9">
        <f>N18+N25+N28</f>
        <v>5523.1589999999997</v>
      </c>
      <c r="O17" s="9">
        <f>O18+O25+O28</f>
        <v>5523.1589999999997</v>
      </c>
    </row>
    <row r="18" spans="1:15" ht="26.4" outlineLevel="5">
      <c r="A18" s="153" t="s">
        <v>446</v>
      </c>
      <c r="B18" s="154" t="s">
        <v>2</v>
      </c>
      <c r="C18" s="154" t="s">
        <v>17</v>
      </c>
      <c r="D18" s="156" t="s">
        <v>18</v>
      </c>
      <c r="E18" s="154" t="s">
        <v>1</v>
      </c>
      <c r="F18" s="155">
        <f>F19+F21+F23</f>
        <v>2871.5720000000001</v>
      </c>
      <c r="G18" s="119">
        <f t="shared" ref="G18:M18" si="4">G19+G21+G23</f>
        <v>0</v>
      </c>
      <c r="H18" s="9">
        <f t="shared" si="4"/>
        <v>0</v>
      </c>
      <c r="I18" s="9">
        <f t="shared" si="4"/>
        <v>0</v>
      </c>
      <c r="J18" s="9">
        <f>J19+J21+J23</f>
        <v>0</v>
      </c>
      <c r="K18" s="9">
        <f>K19+K21+K23</f>
        <v>2871.5720000000001</v>
      </c>
      <c r="L18" s="9">
        <f t="shared" si="4"/>
        <v>0</v>
      </c>
      <c r="M18" s="9">
        <f t="shared" si="4"/>
        <v>0</v>
      </c>
      <c r="N18" s="9">
        <f>N19+N21+N23</f>
        <v>2871.5720000000001</v>
      </c>
      <c r="O18" s="9">
        <f>O19+O21+O23</f>
        <v>2871.5720000000001</v>
      </c>
    </row>
    <row r="19" spans="1:15" ht="40.5" customHeight="1" outlineLevel="6">
      <c r="A19" s="153" t="s">
        <v>12</v>
      </c>
      <c r="B19" s="154" t="s">
        <v>2</v>
      </c>
      <c r="C19" s="154" t="s">
        <v>17</v>
      </c>
      <c r="D19" s="156" t="s">
        <v>18</v>
      </c>
      <c r="E19" s="154" t="s">
        <v>13</v>
      </c>
      <c r="F19" s="155">
        <f t="shared" ref="F19:O19" si="5">F20</f>
        <v>2864.2719999999999</v>
      </c>
      <c r="G19" s="119">
        <f t="shared" si="5"/>
        <v>0</v>
      </c>
      <c r="H19" s="9">
        <f t="shared" si="5"/>
        <v>0</v>
      </c>
      <c r="I19" s="9">
        <f t="shared" si="5"/>
        <v>0</v>
      </c>
      <c r="J19" s="9">
        <f t="shared" si="5"/>
        <v>0</v>
      </c>
      <c r="K19" s="9">
        <f>K20</f>
        <v>2864.2719999999999</v>
      </c>
      <c r="L19" s="9">
        <f t="shared" si="5"/>
        <v>0</v>
      </c>
      <c r="M19" s="9">
        <f t="shared" si="5"/>
        <v>0</v>
      </c>
      <c r="N19" s="9">
        <f t="shared" si="5"/>
        <v>2864.2719999999999</v>
      </c>
      <c r="O19" s="9">
        <f t="shared" si="5"/>
        <v>2864.2719999999999</v>
      </c>
    </row>
    <row r="20" spans="1:15" ht="20.399999999999999" customHeight="1" outlineLevel="7">
      <c r="A20" s="153" t="s">
        <v>14</v>
      </c>
      <c r="B20" s="154" t="s">
        <v>2</v>
      </c>
      <c r="C20" s="154" t="s">
        <v>17</v>
      </c>
      <c r="D20" s="156" t="s">
        <v>18</v>
      </c>
      <c r="E20" s="154" t="s">
        <v>15</v>
      </c>
      <c r="F20" s="155">
        <f>SUM(G20:M20)</f>
        <v>2864.2719999999999</v>
      </c>
      <c r="G20" s="119"/>
      <c r="H20" s="9"/>
      <c r="I20" s="9"/>
      <c r="J20" s="9"/>
      <c r="K20" s="9">
        <f>2193.45+8.4+662.422</f>
        <v>2864.2719999999999</v>
      </c>
      <c r="L20" s="9"/>
      <c r="M20" s="9"/>
      <c r="N20" s="9">
        <v>2864.2719999999999</v>
      </c>
      <c r="O20" s="9">
        <v>2864.2719999999999</v>
      </c>
    </row>
    <row r="21" spans="1:15" ht="19.2" customHeight="1" outlineLevel="6">
      <c r="A21" s="153" t="s">
        <v>19</v>
      </c>
      <c r="B21" s="154" t="s">
        <v>2</v>
      </c>
      <c r="C21" s="154" t="s">
        <v>17</v>
      </c>
      <c r="D21" s="156" t="s">
        <v>18</v>
      </c>
      <c r="E21" s="154" t="s">
        <v>20</v>
      </c>
      <c r="F21" s="155">
        <f t="shared" ref="F21:O21" si="6">F22</f>
        <v>7</v>
      </c>
      <c r="G21" s="119">
        <f t="shared" si="6"/>
        <v>0</v>
      </c>
      <c r="H21" s="9">
        <f t="shared" si="6"/>
        <v>0</v>
      </c>
      <c r="I21" s="9">
        <f t="shared" si="6"/>
        <v>0</v>
      </c>
      <c r="J21" s="9">
        <f t="shared" si="6"/>
        <v>0</v>
      </c>
      <c r="K21" s="9">
        <f t="shared" si="6"/>
        <v>7</v>
      </c>
      <c r="L21" s="9">
        <f t="shared" si="6"/>
        <v>0</v>
      </c>
      <c r="M21" s="9">
        <f t="shared" si="6"/>
        <v>0</v>
      </c>
      <c r="N21" s="9">
        <f t="shared" si="6"/>
        <v>7</v>
      </c>
      <c r="O21" s="9">
        <f t="shared" si="6"/>
        <v>7</v>
      </c>
    </row>
    <row r="22" spans="1:15" ht="26.4" outlineLevel="7">
      <c r="A22" s="153" t="s">
        <v>21</v>
      </c>
      <c r="B22" s="154" t="s">
        <v>2</v>
      </c>
      <c r="C22" s="154" t="s">
        <v>17</v>
      </c>
      <c r="D22" s="156" t="s">
        <v>18</v>
      </c>
      <c r="E22" s="154" t="s">
        <v>22</v>
      </c>
      <c r="F22" s="155">
        <f>SUM(G22:M22)</f>
        <v>7</v>
      </c>
      <c r="G22" s="119"/>
      <c r="H22" s="9"/>
      <c r="I22" s="9"/>
      <c r="J22" s="9"/>
      <c r="K22" s="9">
        <v>7</v>
      </c>
      <c r="L22" s="9"/>
      <c r="M22" s="9"/>
      <c r="N22" s="9">
        <v>7</v>
      </c>
      <c r="O22" s="9">
        <v>7</v>
      </c>
    </row>
    <row r="23" spans="1:15" ht="15.6" outlineLevel="6">
      <c r="A23" s="153" t="s">
        <v>23</v>
      </c>
      <c r="B23" s="154" t="s">
        <v>2</v>
      </c>
      <c r="C23" s="154" t="s">
        <v>17</v>
      </c>
      <c r="D23" s="156" t="s">
        <v>18</v>
      </c>
      <c r="E23" s="154" t="s">
        <v>24</v>
      </c>
      <c r="F23" s="155">
        <f t="shared" ref="F23:O23" si="7">F24</f>
        <v>0.3</v>
      </c>
      <c r="G23" s="119">
        <f t="shared" si="7"/>
        <v>0</v>
      </c>
      <c r="H23" s="9">
        <f t="shared" si="7"/>
        <v>0</v>
      </c>
      <c r="I23" s="9">
        <f t="shared" si="7"/>
        <v>0</v>
      </c>
      <c r="J23" s="9">
        <f t="shared" si="7"/>
        <v>0</v>
      </c>
      <c r="K23" s="9">
        <f t="shared" si="7"/>
        <v>0.3</v>
      </c>
      <c r="L23" s="9">
        <f t="shared" si="7"/>
        <v>0</v>
      </c>
      <c r="M23" s="9">
        <f t="shared" si="7"/>
        <v>0</v>
      </c>
      <c r="N23" s="9">
        <f t="shared" si="7"/>
        <v>0.3</v>
      </c>
      <c r="O23" s="9">
        <f t="shared" si="7"/>
        <v>0.3</v>
      </c>
    </row>
    <row r="24" spans="1:15" ht="15.6" outlineLevel="7">
      <c r="A24" s="153" t="s">
        <v>25</v>
      </c>
      <c r="B24" s="154" t="s">
        <v>2</v>
      </c>
      <c r="C24" s="154" t="s">
        <v>17</v>
      </c>
      <c r="D24" s="156" t="s">
        <v>18</v>
      </c>
      <c r="E24" s="154" t="s">
        <v>26</v>
      </c>
      <c r="F24" s="155">
        <f>SUM(G24:M24)</f>
        <v>0.3</v>
      </c>
      <c r="G24" s="119"/>
      <c r="H24" s="9"/>
      <c r="I24" s="9"/>
      <c r="J24" s="9"/>
      <c r="K24" s="9">
        <v>0.3</v>
      </c>
      <c r="L24" s="9"/>
      <c r="M24" s="9"/>
      <c r="N24" s="9">
        <v>0.3</v>
      </c>
      <c r="O24" s="9">
        <v>0.3</v>
      </c>
    </row>
    <row r="25" spans="1:15" ht="15.6" outlineLevel="5">
      <c r="A25" s="153" t="s">
        <v>447</v>
      </c>
      <c r="B25" s="154" t="s">
        <v>2</v>
      </c>
      <c r="C25" s="154" t="s">
        <v>17</v>
      </c>
      <c r="D25" s="156" t="s">
        <v>27</v>
      </c>
      <c r="E25" s="154" t="s">
        <v>1</v>
      </c>
      <c r="F25" s="155">
        <f t="shared" ref="F25:O26" si="8">F26</f>
        <v>2061.587</v>
      </c>
      <c r="G25" s="119">
        <f t="shared" si="8"/>
        <v>0</v>
      </c>
      <c r="H25" s="9">
        <f t="shared" si="8"/>
        <v>0</v>
      </c>
      <c r="I25" s="9">
        <f t="shared" si="8"/>
        <v>0</v>
      </c>
      <c r="J25" s="9">
        <f t="shared" si="8"/>
        <v>0</v>
      </c>
      <c r="K25" s="9">
        <f t="shared" si="8"/>
        <v>2061.587</v>
      </c>
      <c r="L25" s="9">
        <f t="shared" si="8"/>
        <v>0</v>
      </c>
      <c r="M25" s="9">
        <f t="shared" si="8"/>
        <v>0</v>
      </c>
      <c r="N25" s="9">
        <f t="shared" si="8"/>
        <v>2061.587</v>
      </c>
      <c r="O25" s="9">
        <f t="shared" si="8"/>
        <v>2061.587</v>
      </c>
    </row>
    <row r="26" spans="1:15" ht="42" customHeight="1" outlineLevel="6">
      <c r="A26" s="153" t="s">
        <v>12</v>
      </c>
      <c r="B26" s="154" t="s">
        <v>2</v>
      </c>
      <c r="C26" s="154" t="s">
        <v>17</v>
      </c>
      <c r="D26" s="156" t="s">
        <v>27</v>
      </c>
      <c r="E26" s="154" t="s">
        <v>13</v>
      </c>
      <c r="F26" s="155">
        <f t="shared" si="8"/>
        <v>2061.587</v>
      </c>
      <c r="G26" s="119">
        <f t="shared" si="8"/>
        <v>0</v>
      </c>
      <c r="H26" s="9">
        <f t="shared" si="8"/>
        <v>0</v>
      </c>
      <c r="I26" s="9">
        <f t="shared" si="8"/>
        <v>0</v>
      </c>
      <c r="J26" s="9">
        <f t="shared" si="8"/>
        <v>0</v>
      </c>
      <c r="K26" s="9">
        <f t="shared" si="8"/>
        <v>2061.587</v>
      </c>
      <c r="L26" s="9">
        <f t="shared" si="8"/>
        <v>0</v>
      </c>
      <c r="M26" s="9">
        <f t="shared" si="8"/>
        <v>0</v>
      </c>
      <c r="N26" s="9">
        <f t="shared" si="8"/>
        <v>2061.587</v>
      </c>
      <c r="O26" s="9">
        <f t="shared" si="8"/>
        <v>2061.587</v>
      </c>
    </row>
    <row r="27" spans="1:15" ht="15.6" customHeight="1" outlineLevel="7">
      <c r="A27" s="153" t="s">
        <v>14</v>
      </c>
      <c r="B27" s="154" t="s">
        <v>2</v>
      </c>
      <c r="C27" s="154" t="s">
        <v>17</v>
      </c>
      <c r="D27" s="156" t="s">
        <v>27</v>
      </c>
      <c r="E27" s="154" t="s">
        <v>15</v>
      </c>
      <c r="F27" s="155">
        <f>SUM(G27:M27)</f>
        <v>2061.587</v>
      </c>
      <c r="G27" s="119"/>
      <c r="H27" s="9"/>
      <c r="I27" s="9"/>
      <c r="J27" s="9"/>
      <c r="K27" s="9">
        <f>1583.4+478.187</f>
        <v>2061.587</v>
      </c>
      <c r="L27" s="9"/>
      <c r="M27" s="9"/>
      <c r="N27" s="9">
        <v>2061.587</v>
      </c>
      <c r="O27" s="9">
        <v>2061.587</v>
      </c>
    </row>
    <row r="28" spans="1:15" ht="15.6" outlineLevel="5">
      <c r="A28" s="153" t="s">
        <v>452</v>
      </c>
      <c r="B28" s="154" t="s">
        <v>2</v>
      </c>
      <c r="C28" s="154" t="s">
        <v>17</v>
      </c>
      <c r="D28" s="156" t="s">
        <v>28</v>
      </c>
      <c r="E28" s="154" t="s">
        <v>1</v>
      </c>
      <c r="F28" s="155">
        <f t="shared" ref="F28:O29" si="9">F29</f>
        <v>590</v>
      </c>
      <c r="G28" s="11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590</v>
      </c>
      <c r="L28" s="9">
        <f t="shared" si="9"/>
        <v>0</v>
      </c>
      <c r="M28" s="9">
        <f t="shared" si="9"/>
        <v>0</v>
      </c>
      <c r="N28" s="9">
        <f t="shared" si="9"/>
        <v>590</v>
      </c>
      <c r="O28" s="9">
        <f t="shared" si="9"/>
        <v>590</v>
      </c>
    </row>
    <row r="29" spans="1:15" ht="42.75" customHeight="1" outlineLevel="6">
      <c r="A29" s="153" t="s">
        <v>12</v>
      </c>
      <c r="B29" s="154" t="s">
        <v>2</v>
      </c>
      <c r="C29" s="154" t="s">
        <v>17</v>
      </c>
      <c r="D29" s="156" t="s">
        <v>28</v>
      </c>
      <c r="E29" s="154" t="s">
        <v>13</v>
      </c>
      <c r="F29" s="155">
        <f t="shared" si="9"/>
        <v>590</v>
      </c>
      <c r="G29" s="119">
        <f t="shared" si="9"/>
        <v>0</v>
      </c>
      <c r="H29" s="9">
        <f t="shared" si="9"/>
        <v>0</v>
      </c>
      <c r="I29" s="9">
        <f t="shared" si="9"/>
        <v>0</v>
      </c>
      <c r="J29" s="9">
        <f t="shared" si="9"/>
        <v>0</v>
      </c>
      <c r="K29" s="9">
        <f t="shared" si="9"/>
        <v>590</v>
      </c>
      <c r="L29" s="9">
        <f t="shared" si="9"/>
        <v>0</v>
      </c>
      <c r="M29" s="9">
        <f t="shared" si="9"/>
        <v>0</v>
      </c>
      <c r="N29" s="9">
        <f t="shared" si="9"/>
        <v>590</v>
      </c>
      <c r="O29" s="9">
        <f t="shared" si="9"/>
        <v>590</v>
      </c>
    </row>
    <row r="30" spans="1:15" ht="18" customHeight="1" outlineLevel="7">
      <c r="A30" s="153" t="s">
        <v>14</v>
      </c>
      <c r="B30" s="154" t="s">
        <v>2</v>
      </c>
      <c r="C30" s="154" t="s">
        <v>17</v>
      </c>
      <c r="D30" s="156" t="s">
        <v>28</v>
      </c>
      <c r="E30" s="154" t="s">
        <v>15</v>
      </c>
      <c r="F30" s="155">
        <f>SUM(G30:M30)</f>
        <v>590</v>
      </c>
      <c r="G30" s="119"/>
      <c r="H30" s="9"/>
      <c r="I30" s="9"/>
      <c r="J30" s="9"/>
      <c r="K30" s="9">
        <v>590</v>
      </c>
      <c r="L30" s="9"/>
      <c r="M30" s="9"/>
      <c r="N30" s="9">
        <v>590</v>
      </c>
      <c r="O30" s="9">
        <v>590</v>
      </c>
    </row>
    <row r="31" spans="1:15" ht="39.6" outlineLevel="1">
      <c r="A31" s="153" t="s">
        <v>29</v>
      </c>
      <c r="B31" s="154" t="s">
        <v>2</v>
      </c>
      <c r="C31" s="154" t="s">
        <v>30</v>
      </c>
      <c r="D31" s="154" t="s">
        <v>4</v>
      </c>
      <c r="E31" s="154" t="s">
        <v>1</v>
      </c>
      <c r="F31" s="155">
        <f t="shared" ref="F31:O32" si="10">F32</f>
        <v>127951.81999999999</v>
      </c>
      <c r="G31" s="118">
        <f t="shared" si="10"/>
        <v>0</v>
      </c>
      <c r="H31" s="8">
        <f t="shared" si="10"/>
        <v>0</v>
      </c>
      <c r="I31" s="8">
        <f t="shared" si="10"/>
        <v>0</v>
      </c>
      <c r="J31" s="8">
        <f t="shared" si="10"/>
        <v>0</v>
      </c>
      <c r="K31" s="8">
        <f t="shared" si="10"/>
        <v>126732.34699999999</v>
      </c>
      <c r="L31" s="8">
        <f t="shared" si="10"/>
        <v>0</v>
      </c>
      <c r="M31" s="8">
        <f t="shared" si="10"/>
        <v>1219.473</v>
      </c>
      <c r="N31" s="8">
        <f t="shared" si="10"/>
        <v>127997.999</v>
      </c>
      <c r="O31" s="8">
        <f t="shared" si="10"/>
        <v>128046.026</v>
      </c>
    </row>
    <row r="32" spans="1:15" ht="18.75" customHeight="1" outlineLevel="2">
      <c r="A32" s="153" t="s">
        <v>7</v>
      </c>
      <c r="B32" s="154" t="s">
        <v>2</v>
      </c>
      <c r="C32" s="154" t="s">
        <v>30</v>
      </c>
      <c r="D32" s="154" t="s">
        <v>8</v>
      </c>
      <c r="E32" s="154" t="s">
        <v>1</v>
      </c>
      <c r="F32" s="155">
        <f t="shared" si="10"/>
        <v>127951.81999999999</v>
      </c>
      <c r="G32" s="119">
        <f t="shared" si="10"/>
        <v>0</v>
      </c>
      <c r="H32" s="9">
        <f t="shared" si="10"/>
        <v>0</v>
      </c>
      <c r="I32" s="9">
        <f t="shared" si="10"/>
        <v>0</v>
      </c>
      <c r="J32" s="9">
        <f t="shared" si="10"/>
        <v>0</v>
      </c>
      <c r="K32" s="9">
        <f t="shared" si="10"/>
        <v>126732.34699999999</v>
      </c>
      <c r="L32" s="9">
        <f t="shared" si="10"/>
        <v>0</v>
      </c>
      <c r="M32" s="9">
        <f t="shared" si="10"/>
        <v>1219.473</v>
      </c>
      <c r="N32" s="97">
        <f t="shared" si="10"/>
        <v>127997.999</v>
      </c>
      <c r="O32" s="97">
        <f t="shared" si="10"/>
        <v>128046.026</v>
      </c>
    </row>
    <row r="33" spans="1:15" ht="26.4" outlineLevel="4">
      <c r="A33" s="153" t="s">
        <v>9</v>
      </c>
      <c r="B33" s="154" t="s">
        <v>2</v>
      </c>
      <c r="C33" s="154" t="s">
        <v>30</v>
      </c>
      <c r="D33" s="154" t="s">
        <v>10</v>
      </c>
      <c r="E33" s="154" t="s">
        <v>1</v>
      </c>
      <c r="F33" s="155">
        <f>F34+F41</f>
        <v>127951.81999999999</v>
      </c>
      <c r="G33" s="120">
        <f t="shared" ref="G33:O33" si="11">G34+G41</f>
        <v>0</v>
      </c>
      <c r="H33" s="10">
        <f t="shared" si="11"/>
        <v>0</v>
      </c>
      <c r="I33" s="10">
        <f t="shared" si="11"/>
        <v>0</v>
      </c>
      <c r="J33" s="10">
        <f t="shared" si="11"/>
        <v>0</v>
      </c>
      <c r="K33" s="10">
        <f t="shared" si="11"/>
        <v>126732.34699999999</v>
      </c>
      <c r="L33" s="10">
        <f t="shared" si="11"/>
        <v>0</v>
      </c>
      <c r="M33" s="10">
        <f>M34+M41</f>
        <v>1219.473</v>
      </c>
      <c r="N33" s="10">
        <f t="shared" si="11"/>
        <v>127997.999</v>
      </c>
      <c r="O33" s="10">
        <f t="shared" si="11"/>
        <v>128046.026</v>
      </c>
    </row>
    <row r="34" spans="1:15" ht="26.4" outlineLevel="5">
      <c r="A34" s="153" t="s">
        <v>446</v>
      </c>
      <c r="B34" s="154" t="s">
        <v>2</v>
      </c>
      <c r="C34" s="154" t="s">
        <v>30</v>
      </c>
      <c r="D34" s="154" t="s">
        <v>18</v>
      </c>
      <c r="E34" s="154" t="s">
        <v>1</v>
      </c>
      <c r="F34" s="155">
        <f>F35+F37+F39</f>
        <v>126732.34699999999</v>
      </c>
      <c r="G34" s="120">
        <f t="shared" ref="G34:L34" si="12">G35+G37+G39</f>
        <v>0</v>
      </c>
      <c r="H34" s="10">
        <f t="shared" si="12"/>
        <v>0</v>
      </c>
      <c r="I34" s="10">
        <f t="shared" si="12"/>
        <v>0</v>
      </c>
      <c r="J34" s="10">
        <f t="shared" si="12"/>
        <v>0</v>
      </c>
      <c r="K34" s="10">
        <f>K35+K37+K39</f>
        <v>126732.34699999999</v>
      </c>
      <c r="L34" s="10">
        <f t="shared" si="12"/>
        <v>0</v>
      </c>
      <c r="M34" s="10">
        <f>M35+M37+M39</f>
        <v>0</v>
      </c>
      <c r="N34" s="10">
        <f>N35+N37+N39</f>
        <v>126732.34699999999</v>
      </c>
      <c r="O34" s="10">
        <f>O35+O37+O39</f>
        <v>126732.34699999999</v>
      </c>
    </row>
    <row r="35" spans="1:15" ht="41.25" customHeight="1" outlineLevel="6">
      <c r="A35" s="153" t="s">
        <v>12</v>
      </c>
      <c r="B35" s="154" t="s">
        <v>2</v>
      </c>
      <c r="C35" s="154" t="s">
        <v>30</v>
      </c>
      <c r="D35" s="154" t="s">
        <v>18</v>
      </c>
      <c r="E35" s="154" t="s">
        <v>13</v>
      </c>
      <c r="F35" s="155">
        <f t="shared" ref="F35:O35" si="13">F36</f>
        <v>121778.897</v>
      </c>
      <c r="G35" s="119">
        <f t="shared" si="13"/>
        <v>0</v>
      </c>
      <c r="H35" s="9">
        <f t="shared" si="13"/>
        <v>0</v>
      </c>
      <c r="I35" s="9">
        <f t="shared" si="13"/>
        <v>0</v>
      </c>
      <c r="J35" s="9">
        <f t="shared" si="13"/>
        <v>0</v>
      </c>
      <c r="K35" s="9">
        <f>K36</f>
        <v>121778.897</v>
      </c>
      <c r="L35" s="9">
        <f t="shared" si="13"/>
        <v>0</v>
      </c>
      <c r="M35" s="9">
        <f t="shared" si="13"/>
        <v>0</v>
      </c>
      <c r="N35" s="9">
        <f t="shared" si="13"/>
        <v>121778.897</v>
      </c>
      <c r="O35" s="9">
        <f t="shared" si="13"/>
        <v>121778.897</v>
      </c>
    </row>
    <row r="36" spans="1:15" ht="16.8" customHeight="1" outlineLevel="7">
      <c r="A36" s="153" t="s">
        <v>14</v>
      </c>
      <c r="B36" s="154" t="s">
        <v>2</v>
      </c>
      <c r="C36" s="154" t="s">
        <v>30</v>
      </c>
      <c r="D36" s="154" t="s">
        <v>18</v>
      </c>
      <c r="E36" s="154" t="s">
        <v>15</v>
      </c>
      <c r="F36" s="155">
        <f>SUM(G36:M36)</f>
        <v>121778.897</v>
      </c>
      <c r="G36" s="119"/>
      <c r="H36" s="9"/>
      <c r="I36" s="9"/>
      <c r="J36" s="9"/>
      <c r="K36" s="9">
        <f>93393.93+180+28204.967</f>
        <v>121778.897</v>
      </c>
      <c r="L36" s="9"/>
      <c r="M36" s="9"/>
      <c r="N36" s="9">
        <v>121778.897</v>
      </c>
      <c r="O36" s="9">
        <v>121778.897</v>
      </c>
    </row>
    <row r="37" spans="1:15" ht="16.8" customHeight="1" outlineLevel="6">
      <c r="A37" s="153" t="s">
        <v>19</v>
      </c>
      <c r="B37" s="154" t="s">
        <v>2</v>
      </c>
      <c r="C37" s="154" t="s">
        <v>30</v>
      </c>
      <c r="D37" s="154" t="s">
        <v>18</v>
      </c>
      <c r="E37" s="154" t="s">
        <v>20</v>
      </c>
      <c r="F37" s="155">
        <f t="shared" ref="F37:O37" si="14">F38</f>
        <v>4151.3100000000004</v>
      </c>
      <c r="G37" s="11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4151.3100000000004</v>
      </c>
      <c r="L37" s="9">
        <f t="shared" si="14"/>
        <v>0</v>
      </c>
      <c r="M37" s="9">
        <f t="shared" si="14"/>
        <v>0</v>
      </c>
      <c r="N37" s="9">
        <f t="shared" si="14"/>
        <v>4151.3100000000004</v>
      </c>
      <c r="O37" s="9">
        <f t="shared" si="14"/>
        <v>4151.3100000000004</v>
      </c>
    </row>
    <row r="38" spans="1:15" ht="26.4" outlineLevel="7">
      <c r="A38" s="153" t="s">
        <v>21</v>
      </c>
      <c r="B38" s="154" t="s">
        <v>2</v>
      </c>
      <c r="C38" s="154" t="s">
        <v>30</v>
      </c>
      <c r="D38" s="154" t="s">
        <v>18</v>
      </c>
      <c r="E38" s="154" t="s">
        <v>22</v>
      </c>
      <c r="F38" s="155">
        <f>SUM(G38:M38)</f>
        <v>4151.3100000000004</v>
      </c>
      <c r="G38" s="119"/>
      <c r="H38" s="9"/>
      <c r="I38" s="9"/>
      <c r="J38" s="9"/>
      <c r="K38" s="10">
        <f>4151.31</f>
        <v>4151.3100000000004</v>
      </c>
      <c r="L38" s="9"/>
      <c r="M38" s="9"/>
      <c r="N38" s="10">
        <v>4151.3100000000004</v>
      </c>
      <c r="O38" s="10">
        <v>4151.3100000000004</v>
      </c>
    </row>
    <row r="39" spans="1:15" ht="15.6" outlineLevel="6">
      <c r="A39" s="153" t="s">
        <v>23</v>
      </c>
      <c r="B39" s="154" t="s">
        <v>2</v>
      </c>
      <c r="C39" s="154" t="s">
        <v>30</v>
      </c>
      <c r="D39" s="154" t="s">
        <v>18</v>
      </c>
      <c r="E39" s="154" t="s">
        <v>24</v>
      </c>
      <c r="F39" s="155">
        <f t="shared" ref="F39:O39" si="15">F40</f>
        <v>802.14</v>
      </c>
      <c r="G39" s="119">
        <f t="shared" si="15"/>
        <v>0</v>
      </c>
      <c r="H39" s="9">
        <f t="shared" si="15"/>
        <v>0</v>
      </c>
      <c r="I39" s="9">
        <f t="shared" si="15"/>
        <v>0</v>
      </c>
      <c r="J39" s="9">
        <f t="shared" si="15"/>
        <v>0</v>
      </c>
      <c r="K39" s="9">
        <f t="shared" si="15"/>
        <v>802.14</v>
      </c>
      <c r="L39" s="9">
        <f t="shared" si="15"/>
        <v>0</v>
      </c>
      <c r="M39" s="9">
        <f t="shared" si="15"/>
        <v>0</v>
      </c>
      <c r="N39" s="9">
        <f t="shared" si="15"/>
        <v>802.14</v>
      </c>
      <c r="O39" s="9">
        <f t="shared" si="15"/>
        <v>802.14</v>
      </c>
    </row>
    <row r="40" spans="1:15" ht="15.6" outlineLevel="7">
      <c r="A40" s="153" t="s">
        <v>25</v>
      </c>
      <c r="B40" s="154" t="s">
        <v>2</v>
      </c>
      <c r="C40" s="154" t="s">
        <v>30</v>
      </c>
      <c r="D40" s="154" t="s">
        <v>18</v>
      </c>
      <c r="E40" s="154" t="s">
        <v>26</v>
      </c>
      <c r="F40" s="155">
        <f>SUM(G40:M40)</f>
        <v>802.14</v>
      </c>
      <c r="G40" s="119"/>
      <c r="H40" s="9"/>
      <c r="I40" s="9"/>
      <c r="J40" s="9"/>
      <c r="K40" s="9">
        <f>500+100+202.14</f>
        <v>802.14</v>
      </c>
      <c r="L40" s="9"/>
      <c r="M40" s="9"/>
      <c r="N40" s="9">
        <v>802.14</v>
      </c>
      <c r="O40" s="9">
        <v>802.14</v>
      </c>
    </row>
    <row r="41" spans="1:15" ht="28.95" customHeight="1" outlineLevel="5">
      <c r="A41" s="153" t="s">
        <v>448</v>
      </c>
      <c r="B41" s="154" t="s">
        <v>2</v>
      </c>
      <c r="C41" s="154" t="s">
        <v>30</v>
      </c>
      <c r="D41" s="154" t="s">
        <v>33</v>
      </c>
      <c r="E41" s="154" t="s">
        <v>1</v>
      </c>
      <c r="F41" s="155">
        <f>F42+F44</f>
        <v>1219.473</v>
      </c>
      <c r="G41" s="121">
        <f t="shared" ref="G41:L41" si="16">G42+G44</f>
        <v>0</v>
      </c>
      <c r="H41" s="16">
        <f t="shared" si="16"/>
        <v>0</v>
      </c>
      <c r="I41" s="16">
        <f t="shared" si="16"/>
        <v>0</v>
      </c>
      <c r="J41" s="16">
        <f>J42+J44</f>
        <v>0</v>
      </c>
      <c r="K41" s="16">
        <f>K42+K44</f>
        <v>0</v>
      </c>
      <c r="L41" s="16">
        <f t="shared" si="16"/>
        <v>0</v>
      </c>
      <c r="M41" s="17">
        <f>M42+M44</f>
        <v>1219.473</v>
      </c>
      <c r="N41" s="17">
        <f>N42+N44</f>
        <v>1265.652</v>
      </c>
      <c r="O41" s="17">
        <f>O42+O44</f>
        <v>1313.6790000000001</v>
      </c>
    </row>
    <row r="42" spans="1:15" ht="40.5" customHeight="1" outlineLevel="6">
      <c r="A42" s="153" t="s">
        <v>12</v>
      </c>
      <c r="B42" s="154" t="s">
        <v>2</v>
      </c>
      <c r="C42" s="154" t="s">
        <v>30</v>
      </c>
      <c r="D42" s="154" t="s">
        <v>33</v>
      </c>
      <c r="E42" s="154" t="s">
        <v>13</v>
      </c>
      <c r="F42" s="155">
        <f t="shared" ref="F42:O42" si="17">F43</f>
        <v>984.673</v>
      </c>
      <c r="G42" s="121">
        <f t="shared" si="17"/>
        <v>0</v>
      </c>
      <c r="H42" s="16">
        <f t="shared" si="17"/>
        <v>0</v>
      </c>
      <c r="I42" s="16">
        <f t="shared" si="17"/>
        <v>0</v>
      </c>
      <c r="J42" s="16">
        <f t="shared" si="17"/>
        <v>0</v>
      </c>
      <c r="K42" s="16">
        <f t="shared" si="17"/>
        <v>0</v>
      </c>
      <c r="L42" s="16">
        <f t="shared" si="17"/>
        <v>0</v>
      </c>
      <c r="M42" s="16">
        <f t="shared" si="17"/>
        <v>984.673</v>
      </c>
      <c r="N42" s="16">
        <f t="shared" si="17"/>
        <v>1024.0599199999999</v>
      </c>
      <c r="O42" s="16">
        <f t="shared" si="17"/>
        <v>1062.9742000000001</v>
      </c>
    </row>
    <row r="43" spans="1:15" ht="16.8" customHeight="1" outlineLevel="7">
      <c r="A43" s="153" t="s">
        <v>14</v>
      </c>
      <c r="B43" s="154" t="s">
        <v>2</v>
      </c>
      <c r="C43" s="154" t="s">
        <v>30</v>
      </c>
      <c r="D43" s="154" t="s">
        <v>33</v>
      </c>
      <c r="E43" s="154" t="s">
        <v>15</v>
      </c>
      <c r="F43" s="155">
        <f>SUM(G43:M43)</f>
        <v>984.673</v>
      </c>
      <c r="G43" s="121"/>
      <c r="H43" s="16"/>
      <c r="I43" s="16"/>
      <c r="J43" s="16"/>
      <c r="K43" s="16"/>
      <c r="L43" s="16"/>
      <c r="M43" s="16">
        <f>757.205+227.468</f>
        <v>984.673</v>
      </c>
      <c r="N43" s="16">
        <f>787.4932+236.56672</f>
        <v>1024.0599199999999</v>
      </c>
      <c r="O43" s="16">
        <f>817.41794+245.55626</f>
        <v>1062.9742000000001</v>
      </c>
    </row>
    <row r="44" spans="1:15" ht="16.2" customHeight="1" outlineLevel="6">
      <c r="A44" s="153" t="s">
        <v>19</v>
      </c>
      <c r="B44" s="154" t="s">
        <v>2</v>
      </c>
      <c r="C44" s="154" t="s">
        <v>30</v>
      </c>
      <c r="D44" s="154" t="s">
        <v>33</v>
      </c>
      <c r="E44" s="154" t="s">
        <v>20</v>
      </c>
      <c r="F44" s="155">
        <f t="shared" ref="F44:O44" si="18">F45</f>
        <v>234.8</v>
      </c>
      <c r="G44" s="121">
        <f t="shared" si="18"/>
        <v>0</v>
      </c>
      <c r="H44" s="16">
        <f t="shared" si="18"/>
        <v>0</v>
      </c>
      <c r="I44" s="16">
        <f t="shared" si="18"/>
        <v>0</v>
      </c>
      <c r="J44" s="16">
        <f t="shared" si="18"/>
        <v>0</v>
      </c>
      <c r="K44" s="16">
        <f t="shared" si="18"/>
        <v>0</v>
      </c>
      <c r="L44" s="16">
        <f t="shared" si="18"/>
        <v>0</v>
      </c>
      <c r="M44" s="16">
        <f t="shared" si="18"/>
        <v>234.8</v>
      </c>
      <c r="N44" s="16">
        <f t="shared" si="18"/>
        <v>241.59208000000001</v>
      </c>
      <c r="O44" s="16">
        <f t="shared" si="18"/>
        <v>250.70480000000001</v>
      </c>
    </row>
    <row r="45" spans="1:15" ht="26.4" outlineLevel="7">
      <c r="A45" s="153" t="s">
        <v>21</v>
      </c>
      <c r="B45" s="154" t="s">
        <v>2</v>
      </c>
      <c r="C45" s="154" t="s">
        <v>30</v>
      </c>
      <c r="D45" s="154" t="s">
        <v>33</v>
      </c>
      <c r="E45" s="154" t="s">
        <v>22</v>
      </c>
      <c r="F45" s="155">
        <f>SUM(G45:M45)</f>
        <v>234.8</v>
      </c>
      <c r="G45" s="121"/>
      <c r="H45" s="16"/>
      <c r="I45" s="16"/>
      <c r="J45" s="16"/>
      <c r="K45" s="16"/>
      <c r="L45" s="16"/>
      <c r="M45" s="16">
        <f>210.619+24.181</f>
        <v>234.8</v>
      </c>
      <c r="N45" s="16">
        <f>217.41108+24.181</f>
        <v>241.59208000000001</v>
      </c>
      <c r="O45" s="16">
        <f>226.5238+24.181</f>
        <v>250.70480000000001</v>
      </c>
    </row>
    <row r="46" spans="1:15" ht="15.6" outlineLevel="1">
      <c r="A46" s="153" t="s">
        <v>34</v>
      </c>
      <c r="B46" s="154" t="s">
        <v>2</v>
      </c>
      <c r="C46" s="154" t="s">
        <v>35</v>
      </c>
      <c r="D46" s="154" t="s">
        <v>4</v>
      </c>
      <c r="E46" s="154" t="s">
        <v>1</v>
      </c>
      <c r="F46" s="155">
        <f t="shared" ref="F46:O50" si="19">F47</f>
        <v>6.4749999999999996</v>
      </c>
      <c r="G46" s="118">
        <f t="shared" si="19"/>
        <v>0</v>
      </c>
      <c r="H46" s="8">
        <f t="shared" si="19"/>
        <v>0</v>
      </c>
      <c r="I46" s="8">
        <f t="shared" si="19"/>
        <v>0</v>
      </c>
      <c r="J46" s="8">
        <f t="shared" si="19"/>
        <v>0</v>
      </c>
      <c r="K46" s="8">
        <f t="shared" si="19"/>
        <v>0</v>
      </c>
      <c r="L46" s="8">
        <f t="shared" si="19"/>
        <v>0</v>
      </c>
      <c r="M46" s="8">
        <f t="shared" si="19"/>
        <v>6.4749999999999996</v>
      </c>
      <c r="N46" s="8">
        <f t="shared" si="19"/>
        <v>5.7649999999999997</v>
      </c>
      <c r="O46" s="8">
        <f t="shared" si="19"/>
        <v>5.7649999999999997</v>
      </c>
    </row>
    <row r="47" spans="1:15" ht="18.75" customHeight="1" outlineLevel="2">
      <c r="A47" s="153" t="s">
        <v>7</v>
      </c>
      <c r="B47" s="154" t="s">
        <v>2</v>
      </c>
      <c r="C47" s="154" t="s">
        <v>35</v>
      </c>
      <c r="D47" s="154" t="s">
        <v>8</v>
      </c>
      <c r="E47" s="154" t="s">
        <v>1</v>
      </c>
      <c r="F47" s="155">
        <f t="shared" si="19"/>
        <v>6.4749999999999996</v>
      </c>
      <c r="G47" s="12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6.4749999999999996</v>
      </c>
      <c r="N47" s="60">
        <f t="shared" si="19"/>
        <v>5.7649999999999997</v>
      </c>
      <c r="O47" s="60">
        <f t="shared" si="19"/>
        <v>5.7649999999999997</v>
      </c>
    </row>
    <row r="48" spans="1:15" ht="26.4" outlineLevel="4">
      <c r="A48" s="153" t="s">
        <v>9</v>
      </c>
      <c r="B48" s="154" t="s">
        <v>2</v>
      </c>
      <c r="C48" s="154" t="s">
        <v>35</v>
      </c>
      <c r="D48" s="154" t="s">
        <v>10</v>
      </c>
      <c r="E48" s="154" t="s">
        <v>1</v>
      </c>
      <c r="F48" s="155">
        <f t="shared" si="19"/>
        <v>6.4749999999999996</v>
      </c>
      <c r="G48" s="120">
        <f t="shared" si="19"/>
        <v>0</v>
      </c>
      <c r="H48" s="10">
        <f t="shared" si="19"/>
        <v>0</v>
      </c>
      <c r="I48" s="10">
        <f t="shared" si="19"/>
        <v>0</v>
      </c>
      <c r="J48" s="10">
        <f t="shared" si="19"/>
        <v>0</v>
      </c>
      <c r="K48" s="10">
        <f t="shared" si="19"/>
        <v>0</v>
      </c>
      <c r="L48" s="10">
        <f t="shared" si="19"/>
        <v>0</v>
      </c>
      <c r="M48" s="10">
        <f t="shared" si="19"/>
        <v>6.4749999999999996</v>
      </c>
      <c r="N48" s="10">
        <f t="shared" si="19"/>
        <v>5.7649999999999997</v>
      </c>
      <c r="O48" s="10">
        <f t="shared" si="19"/>
        <v>5.7649999999999997</v>
      </c>
    </row>
    <row r="49" spans="1:15" ht="41.4" customHeight="1" outlineLevel="5">
      <c r="A49" s="153" t="s">
        <v>449</v>
      </c>
      <c r="B49" s="154" t="s">
        <v>2</v>
      </c>
      <c r="C49" s="154" t="s">
        <v>35</v>
      </c>
      <c r="D49" s="154" t="s">
        <v>36</v>
      </c>
      <c r="E49" s="154" t="s">
        <v>1</v>
      </c>
      <c r="F49" s="155">
        <f t="shared" si="19"/>
        <v>6.4749999999999996</v>
      </c>
      <c r="G49" s="120">
        <f t="shared" si="19"/>
        <v>0</v>
      </c>
      <c r="H49" s="10">
        <f t="shared" si="19"/>
        <v>0</v>
      </c>
      <c r="I49" s="10">
        <f t="shared" si="19"/>
        <v>0</v>
      </c>
      <c r="J49" s="10">
        <f t="shared" si="19"/>
        <v>0</v>
      </c>
      <c r="K49" s="10">
        <f t="shared" si="19"/>
        <v>0</v>
      </c>
      <c r="L49" s="10">
        <f t="shared" si="19"/>
        <v>0</v>
      </c>
      <c r="M49" s="10">
        <f t="shared" si="19"/>
        <v>6.4749999999999996</v>
      </c>
      <c r="N49" s="10">
        <f t="shared" si="19"/>
        <v>5.7649999999999997</v>
      </c>
      <c r="O49" s="10">
        <f t="shared" si="19"/>
        <v>5.7649999999999997</v>
      </c>
    </row>
    <row r="50" spans="1:15" ht="16.2" customHeight="1" outlineLevel="6">
      <c r="A50" s="153" t="s">
        <v>19</v>
      </c>
      <c r="B50" s="154" t="s">
        <v>2</v>
      </c>
      <c r="C50" s="154" t="s">
        <v>35</v>
      </c>
      <c r="D50" s="154" t="s">
        <v>36</v>
      </c>
      <c r="E50" s="154" t="s">
        <v>20</v>
      </c>
      <c r="F50" s="155">
        <f t="shared" si="19"/>
        <v>6.4749999999999996</v>
      </c>
      <c r="G50" s="120">
        <f t="shared" si="19"/>
        <v>0</v>
      </c>
      <c r="H50" s="10">
        <f t="shared" si="19"/>
        <v>0</v>
      </c>
      <c r="I50" s="10">
        <f t="shared" si="19"/>
        <v>0</v>
      </c>
      <c r="J50" s="10">
        <f t="shared" si="19"/>
        <v>0</v>
      </c>
      <c r="K50" s="10">
        <f t="shared" si="19"/>
        <v>0</v>
      </c>
      <c r="L50" s="10">
        <f t="shared" si="19"/>
        <v>0</v>
      </c>
      <c r="M50" s="10">
        <f t="shared" si="19"/>
        <v>6.4749999999999996</v>
      </c>
      <c r="N50" s="10">
        <f t="shared" si="19"/>
        <v>5.7649999999999997</v>
      </c>
      <c r="O50" s="10">
        <f t="shared" si="19"/>
        <v>5.7649999999999997</v>
      </c>
    </row>
    <row r="51" spans="1:15" ht="26.4" outlineLevel="7">
      <c r="A51" s="153" t="s">
        <v>21</v>
      </c>
      <c r="B51" s="154" t="s">
        <v>2</v>
      </c>
      <c r="C51" s="154" t="s">
        <v>35</v>
      </c>
      <c r="D51" s="154" t="s">
        <v>36</v>
      </c>
      <c r="E51" s="154" t="s">
        <v>22</v>
      </c>
      <c r="F51" s="155">
        <f>SUM(G51:M51)</f>
        <v>6.4749999999999996</v>
      </c>
      <c r="G51" s="119"/>
      <c r="H51" s="9"/>
      <c r="I51" s="9"/>
      <c r="J51" s="9"/>
      <c r="K51" s="9"/>
      <c r="L51" s="9"/>
      <c r="M51" s="10">
        <v>6.4749999999999996</v>
      </c>
      <c r="N51" s="10">
        <v>5.7649999999999997</v>
      </c>
      <c r="O51" s="10">
        <v>5.7649999999999997</v>
      </c>
    </row>
    <row r="52" spans="1:15" ht="30" customHeight="1" outlineLevel="1">
      <c r="A52" s="153" t="s">
        <v>37</v>
      </c>
      <c r="B52" s="154" t="s">
        <v>2</v>
      </c>
      <c r="C52" s="154" t="s">
        <v>38</v>
      </c>
      <c r="D52" s="154" t="s">
        <v>4</v>
      </c>
      <c r="E52" s="154" t="s">
        <v>1</v>
      </c>
      <c r="F52" s="155">
        <f>F53+F62</f>
        <v>22486.150999999998</v>
      </c>
      <c r="G52" s="118">
        <f t="shared" ref="G52:M52" si="20">G53+G62</f>
        <v>0</v>
      </c>
      <c r="H52" s="8">
        <f t="shared" si="20"/>
        <v>0</v>
      </c>
      <c r="I52" s="8">
        <f t="shared" si="20"/>
        <v>0</v>
      </c>
      <c r="J52" s="8">
        <f t="shared" si="20"/>
        <v>0</v>
      </c>
      <c r="K52" s="8">
        <f t="shared" si="20"/>
        <v>22486.150999999998</v>
      </c>
      <c r="L52" s="8">
        <f t="shared" si="20"/>
        <v>0</v>
      </c>
      <c r="M52" s="8">
        <f t="shared" si="20"/>
        <v>0</v>
      </c>
      <c r="N52" s="8">
        <f>N53+N62</f>
        <v>22486.150999999998</v>
      </c>
      <c r="O52" s="8">
        <f>O53+O62</f>
        <v>22486.150999999998</v>
      </c>
    </row>
    <row r="53" spans="1:15" ht="28.8" customHeight="1" outlineLevel="2">
      <c r="A53" s="153" t="s">
        <v>450</v>
      </c>
      <c r="B53" s="154" t="s">
        <v>2</v>
      </c>
      <c r="C53" s="154" t="s">
        <v>38</v>
      </c>
      <c r="D53" s="154" t="s">
        <v>39</v>
      </c>
      <c r="E53" s="154" t="s">
        <v>1</v>
      </c>
      <c r="F53" s="155">
        <f t="shared" ref="F53:O54" si="21">F54</f>
        <v>20191.921999999999</v>
      </c>
      <c r="G53" s="119">
        <f t="shared" si="21"/>
        <v>0</v>
      </c>
      <c r="H53" s="9">
        <f t="shared" si="21"/>
        <v>0</v>
      </c>
      <c r="I53" s="9">
        <f t="shared" si="21"/>
        <v>0</v>
      </c>
      <c r="J53" s="9">
        <f t="shared" si="21"/>
        <v>0</v>
      </c>
      <c r="K53" s="9">
        <f t="shared" si="21"/>
        <v>20191.921999999999</v>
      </c>
      <c r="L53" s="9">
        <f t="shared" si="21"/>
        <v>0</v>
      </c>
      <c r="M53" s="9">
        <f t="shared" si="21"/>
        <v>0</v>
      </c>
      <c r="N53" s="9">
        <f t="shared" si="21"/>
        <v>20191.921999999999</v>
      </c>
      <c r="O53" s="9">
        <f t="shared" si="21"/>
        <v>20191.921999999999</v>
      </c>
    </row>
    <row r="54" spans="1:15" ht="26.4" outlineLevel="4">
      <c r="A54" s="153" t="s">
        <v>451</v>
      </c>
      <c r="B54" s="154" t="s">
        <v>2</v>
      </c>
      <c r="C54" s="154" t="s">
        <v>38</v>
      </c>
      <c r="D54" s="154" t="s">
        <v>40</v>
      </c>
      <c r="E54" s="154" t="s">
        <v>1</v>
      </c>
      <c r="F54" s="155">
        <f t="shared" si="21"/>
        <v>20191.921999999999</v>
      </c>
      <c r="G54" s="119">
        <f t="shared" si="21"/>
        <v>0</v>
      </c>
      <c r="H54" s="9">
        <f t="shared" si="21"/>
        <v>0</v>
      </c>
      <c r="I54" s="9">
        <f t="shared" si="21"/>
        <v>0</v>
      </c>
      <c r="J54" s="9">
        <f t="shared" si="21"/>
        <v>0</v>
      </c>
      <c r="K54" s="9">
        <f t="shared" si="21"/>
        <v>20191.921999999999</v>
      </c>
      <c r="L54" s="9">
        <f t="shared" si="21"/>
        <v>0</v>
      </c>
      <c r="M54" s="9">
        <f t="shared" si="21"/>
        <v>0</v>
      </c>
      <c r="N54" s="9">
        <f t="shared" si="21"/>
        <v>20191.921999999999</v>
      </c>
      <c r="O54" s="9">
        <f t="shared" si="21"/>
        <v>20191.921999999999</v>
      </c>
    </row>
    <row r="55" spans="1:15" ht="26.4" outlineLevel="5">
      <c r="A55" s="153" t="s">
        <v>446</v>
      </c>
      <c r="B55" s="154" t="s">
        <v>2</v>
      </c>
      <c r="C55" s="154" t="s">
        <v>38</v>
      </c>
      <c r="D55" s="154" t="s">
        <v>41</v>
      </c>
      <c r="E55" s="154" t="s">
        <v>1</v>
      </c>
      <c r="F55" s="155">
        <f>F56+F58+F60</f>
        <v>20191.921999999999</v>
      </c>
      <c r="G55" s="119">
        <f t="shared" ref="G55:L55" si="22">G56+G58+G60</f>
        <v>0</v>
      </c>
      <c r="H55" s="9">
        <f t="shared" si="22"/>
        <v>0</v>
      </c>
      <c r="I55" s="9">
        <f t="shared" si="22"/>
        <v>0</v>
      </c>
      <c r="J55" s="9">
        <f>J56+J58+J60</f>
        <v>0</v>
      </c>
      <c r="K55" s="9">
        <f>K56+K58+K60</f>
        <v>20191.921999999999</v>
      </c>
      <c r="L55" s="9">
        <f t="shared" si="22"/>
        <v>0</v>
      </c>
      <c r="M55" s="9">
        <f>M56+M58+M60</f>
        <v>0</v>
      </c>
      <c r="N55" s="9">
        <f>N56+N58+N60</f>
        <v>20191.921999999999</v>
      </c>
      <c r="O55" s="9">
        <f>O56+O58+O60</f>
        <v>20191.921999999999</v>
      </c>
    </row>
    <row r="56" spans="1:15" ht="41.25" customHeight="1" outlineLevel="6">
      <c r="A56" s="153" t="s">
        <v>12</v>
      </c>
      <c r="B56" s="154" t="s">
        <v>2</v>
      </c>
      <c r="C56" s="154" t="s">
        <v>38</v>
      </c>
      <c r="D56" s="154" t="s">
        <v>41</v>
      </c>
      <c r="E56" s="154" t="s">
        <v>13</v>
      </c>
      <c r="F56" s="155">
        <f t="shared" ref="F56:O56" si="23">F57</f>
        <v>19287.921999999999</v>
      </c>
      <c r="G56" s="119">
        <f t="shared" si="23"/>
        <v>0</v>
      </c>
      <c r="H56" s="9">
        <f t="shared" si="23"/>
        <v>0</v>
      </c>
      <c r="I56" s="9">
        <f t="shared" si="23"/>
        <v>0</v>
      </c>
      <c r="J56" s="9">
        <f t="shared" si="23"/>
        <v>0</v>
      </c>
      <c r="K56" s="9">
        <f t="shared" si="23"/>
        <v>19287.921999999999</v>
      </c>
      <c r="L56" s="9">
        <f t="shared" si="23"/>
        <v>0</v>
      </c>
      <c r="M56" s="9">
        <f t="shared" si="23"/>
        <v>0</v>
      </c>
      <c r="N56" s="9">
        <f t="shared" si="23"/>
        <v>19287.921999999999</v>
      </c>
      <c r="O56" s="9">
        <f t="shared" si="23"/>
        <v>19287.921999999999</v>
      </c>
    </row>
    <row r="57" spans="1:15" ht="16.8" customHeight="1" outlineLevel="7">
      <c r="A57" s="153" t="s">
        <v>14</v>
      </c>
      <c r="B57" s="154" t="s">
        <v>2</v>
      </c>
      <c r="C57" s="154" t="s">
        <v>38</v>
      </c>
      <c r="D57" s="154" t="s">
        <v>41</v>
      </c>
      <c r="E57" s="154" t="s">
        <v>15</v>
      </c>
      <c r="F57" s="155">
        <f>SUM(G57:M57)</f>
        <v>19287.921999999999</v>
      </c>
      <c r="G57" s="119"/>
      <c r="H57" s="9"/>
      <c r="I57" s="9"/>
      <c r="J57" s="9"/>
      <c r="K57" s="9">
        <f>3000.221+906.067+11794.65+25+3561.984</f>
        <v>19287.921999999999</v>
      </c>
      <c r="L57" s="9"/>
      <c r="M57" s="9"/>
      <c r="N57" s="9">
        <v>19287.921999999999</v>
      </c>
      <c r="O57" s="9">
        <v>19287.921999999999</v>
      </c>
    </row>
    <row r="58" spans="1:15" ht="15.6" customHeight="1" outlineLevel="6">
      <c r="A58" s="153" t="s">
        <v>19</v>
      </c>
      <c r="B58" s="154" t="s">
        <v>2</v>
      </c>
      <c r="C58" s="154" t="s">
        <v>38</v>
      </c>
      <c r="D58" s="154" t="s">
        <v>41</v>
      </c>
      <c r="E58" s="154" t="s">
        <v>20</v>
      </c>
      <c r="F58" s="155">
        <f t="shared" ref="F58:O58" si="24">F59</f>
        <v>900</v>
      </c>
      <c r="G58" s="119">
        <f t="shared" si="24"/>
        <v>0</v>
      </c>
      <c r="H58" s="9">
        <f t="shared" si="24"/>
        <v>0</v>
      </c>
      <c r="I58" s="9">
        <f t="shared" si="24"/>
        <v>0</v>
      </c>
      <c r="J58" s="9">
        <f t="shared" si="24"/>
        <v>0</v>
      </c>
      <c r="K58" s="9">
        <f t="shared" si="24"/>
        <v>900</v>
      </c>
      <c r="L58" s="9">
        <f t="shared" si="24"/>
        <v>0</v>
      </c>
      <c r="M58" s="9">
        <f t="shared" si="24"/>
        <v>0</v>
      </c>
      <c r="N58" s="9">
        <f t="shared" si="24"/>
        <v>900</v>
      </c>
      <c r="O58" s="9">
        <f t="shared" si="24"/>
        <v>900</v>
      </c>
    </row>
    <row r="59" spans="1:15" ht="26.4" outlineLevel="7">
      <c r="A59" s="153" t="s">
        <v>21</v>
      </c>
      <c r="B59" s="154" t="s">
        <v>2</v>
      </c>
      <c r="C59" s="154" t="s">
        <v>38</v>
      </c>
      <c r="D59" s="154" t="s">
        <v>41</v>
      </c>
      <c r="E59" s="154" t="s">
        <v>22</v>
      </c>
      <c r="F59" s="155">
        <f>SUM(G59:M59)</f>
        <v>900</v>
      </c>
      <c r="G59" s="119"/>
      <c r="H59" s="9"/>
      <c r="I59" s="9"/>
      <c r="J59" s="9"/>
      <c r="K59" s="9">
        <v>900</v>
      </c>
      <c r="L59" s="9"/>
      <c r="M59" s="9"/>
      <c r="N59" s="9">
        <v>900</v>
      </c>
      <c r="O59" s="9">
        <v>900</v>
      </c>
    </row>
    <row r="60" spans="1:15" ht="15.6" outlineLevel="6">
      <c r="A60" s="153" t="s">
        <v>23</v>
      </c>
      <c r="B60" s="154" t="s">
        <v>2</v>
      </c>
      <c r="C60" s="154" t="s">
        <v>38</v>
      </c>
      <c r="D60" s="154" t="s">
        <v>41</v>
      </c>
      <c r="E60" s="154" t="s">
        <v>24</v>
      </c>
      <c r="F60" s="155">
        <f t="shared" ref="F60:O60" si="25">F61</f>
        <v>4</v>
      </c>
      <c r="G60" s="119">
        <f t="shared" si="25"/>
        <v>0</v>
      </c>
      <c r="H60" s="9">
        <f t="shared" si="25"/>
        <v>0</v>
      </c>
      <c r="I60" s="9">
        <f t="shared" si="25"/>
        <v>0</v>
      </c>
      <c r="J60" s="9">
        <f t="shared" si="25"/>
        <v>0</v>
      </c>
      <c r="K60" s="9">
        <f t="shared" si="25"/>
        <v>4</v>
      </c>
      <c r="L60" s="9">
        <f t="shared" si="25"/>
        <v>0</v>
      </c>
      <c r="M60" s="9">
        <f t="shared" si="25"/>
        <v>0</v>
      </c>
      <c r="N60" s="9">
        <f t="shared" si="25"/>
        <v>4</v>
      </c>
      <c r="O60" s="9">
        <f t="shared" si="25"/>
        <v>4</v>
      </c>
    </row>
    <row r="61" spans="1:15" ht="15.6" outlineLevel="7">
      <c r="A61" s="153" t="s">
        <v>25</v>
      </c>
      <c r="B61" s="154" t="s">
        <v>2</v>
      </c>
      <c r="C61" s="154" t="s">
        <v>38</v>
      </c>
      <c r="D61" s="154" t="s">
        <v>41</v>
      </c>
      <c r="E61" s="154" t="s">
        <v>26</v>
      </c>
      <c r="F61" s="155">
        <f>SUM(G61:M61)</f>
        <v>4</v>
      </c>
      <c r="G61" s="119"/>
      <c r="H61" s="9"/>
      <c r="I61" s="9"/>
      <c r="J61" s="9"/>
      <c r="K61" s="9">
        <f>2+2</f>
        <v>4</v>
      </c>
      <c r="L61" s="9"/>
      <c r="M61" s="9"/>
      <c r="N61" s="9">
        <f>2+2</f>
        <v>4</v>
      </c>
      <c r="O61" s="9">
        <f>2+2</f>
        <v>4</v>
      </c>
    </row>
    <row r="62" spans="1:15" ht="19.5" customHeight="1" outlineLevel="2">
      <c r="A62" s="153" t="s">
        <v>7</v>
      </c>
      <c r="B62" s="154" t="s">
        <v>2</v>
      </c>
      <c r="C62" s="154" t="s">
        <v>38</v>
      </c>
      <c r="D62" s="154" t="s">
        <v>8</v>
      </c>
      <c r="E62" s="154" t="s">
        <v>1</v>
      </c>
      <c r="F62" s="155">
        <f t="shared" ref="F62:O62" si="26">F63</f>
        <v>2294.2289999999998</v>
      </c>
      <c r="G62" s="119">
        <f t="shared" si="26"/>
        <v>0</v>
      </c>
      <c r="H62" s="9">
        <f t="shared" si="26"/>
        <v>0</v>
      </c>
      <c r="I62" s="9">
        <f t="shared" si="26"/>
        <v>0</v>
      </c>
      <c r="J62" s="9">
        <f t="shared" si="26"/>
        <v>0</v>
      </c>
      <c r="K62" s="9">
        <f t="shared" si="26"/>
        <v>2294.2289999999998</v>
      </c>
      <c r="L62" s="9">
        <f t="shared" si="26"/>
        <v>0</v>
      </c>
      <c r="M62" s="9">
        <f t="shared" si="26"/>
        <v>0</v>
      </c>
      <c r="N62" s="60">
        <f t="shared" si="26"/>
        <v>2294.2289999999998</v>
      </c>
      <c r="O62" s="60">
        <f t="shared" si="26"/>
        <v>2294.2289999999998</v>
      </c>
    </row>
    <row r="63" spans="1:15" ht="26.4" outlineLevel="4">
      <c r="A63" s="153" t="s">
        <v>9</v>
      </c>
      <c r="B63" s="154" t="s">
        <v>2</v>
      </c>
      <c r="C63" s="154" t="s">
        <v>38</v>
      </c>
      <c r="D63" s="154" t="s">
        <v>10</v>
      </c>
      <c r="E63" s="154" t="s">
        <v>1</v>
      </c>
      <c r="F63" s="155">
        <f>F64+F71</f>
        <v>2294.2289999999998</v>
      </c>
      <c r="G63" s="119">
        <f t="shared" ref="G63:L63" si="27">G64+G71</f>
        <v>0</v>
      </c>
      <c r="H63" s="9">
        <f t="shared" si="27"/>
        <v>0</v>
      </c>
      <c r="I63" s="9">
        <f t="shared" si="27"/>
        <v>0</v>
      </c>
      <c r="J63" s="9">
        <f>J64+J71</f>
        <v>0</v>
      </c>
      <c r="K63" s="9">
        <f>K64+K71</f>
        <v>2294.2289999999998</v>
      </c>
      <c r="L63" s="9">
        <f t="shared" si="27"/>
        <v>0</v>
      </c>
      <c r="M63" s="9">
        <f>M64+M71</f>
        <v>0</v>
      </c>
      <c r="N63" s="9">
        <f>N64+N71</f>
        <v>2294.2289999999998</v>
      </c>
      <c r="O63" s="9">
        <f>O64+O71</f>
        <v>2294.2289999999998</v>
      </c>
    </row>
    <row r="64" spans="1:15" ht="26.4" outlineLevel="5">
      <c r="A64" s="153" t="s">
        <v>446</v>
      </c>
      <c r="B64" s="154" t="s">
        <v>2</v>
      </c>
      <c r="C64" s="154" t="s">
        <v>38</v>
      </c>
      <c r="D64" s="154" t="s">
        <v>18</v>
      </c>
      <c r="E64" s="154" t="s">
        <v>1</v>
      </c>
      <c r="F64" s="155">
        <f t="shared" ref="F64:L64" si="28">F65+F67+F69</f>
        <v>341.6</v>
      </c>
      <c r="G64" s="119">
        <f t="shared" si="28"/>
        <v>0</v>
      </c>
      <c r="H64" s="9">
        <f t="shared" si="28"/>
        <v>0</v>
      </c>
      <c r="I64" s="9">
        <f t="shared" si="28"/>
        <v>0</v>
      </c>
      <c r="J64" s="9">
        <f>J65+J67+J69</f>
        <v>0</v>
      </c>
      <c r="K64" s="9">
        <f>K65+K67+K69</f>
        <v>341.6</v>
      </c>
      <c r="L64" s="9">
        <f t="shared" si="28"/>
        <v>0</v>
      </c>
      <c r="M64" s="9">
        <f>M65+M67+M69</f>
        <v>0</v>
      </c>
      <c r="N64" s="9">
        <f>N65+N67+N69</f>
        <v>341.6</v>
      </c>
      <c r="O64" s="9">
        <f>O65+O67+O69</f>
        <v>341.6</v>
      </c>
    </row>
    <row r="65" spans="1:15" ht="41.25" customHeight="1" outlineLevel="6">
      <c r="A65" s="153" t="s">
        <v>12</v>
      </c>
      <c r="B65" s="154" t="s">
        <v>2</v>
      </c>
      <c r="C65" s="154" t="s">
        <v>38</v>
      </c>
      <c r="D65" s="154" t="s">
        <v>18</v>
      </c>
      <c r="E65" s="154" t="s">
        <v>13</v>
      </c>
      <c r="F65" s="155">
        <f t="shared" ref="F65:O65" si="29">F66</f>
        <v>2</v>
      </c>
      <c r="G65" s="119">
        <f t="shared" si="29"/>
        <v>0</v>
      </c>
      <c r="H65" s="9">
        <f t="shared" si="29"/>
        <v>0</v>
      </c>
      <c r="I65" s="9">
        <f t="shared" si="29"/>
        <v>0</v>
      </c>
      <c r="J65" s="9">
        <f t="shared" si="29"/>
        <v>0</v>
      </c>
      <c r="K65" s="9">
        <f t="shared" si="29"/>
        <v>2</v>
      </c>
      <c r="L65" s="9">
        <f t="shared" si="29"/>
        <v>0</v>
      </c>
      <c r="M65" s="9">
        <f t="shared" si="29"/>
        <v>0</v>
      </c>
      <c r="N65" s="9">
        <f t="shared" si="29"/>
        <v>2</v>
      </c>
      <c r="O65" s="9">
        <f t="shared" si="29"/>
        <v>2</v>
      </c>
    </row>
    <row r="66" spans="1:15" ht="16.2" customHeight="1" outlineLevel="7">
      <c r="A66" s="153" t="s">
        <v>14</v>
      </c>
      <c r="B66" s="154" t="s">
        <v>2</v>
      </c>
      <c r="C66" s="154" t="s">
        <v>38</v>
      </c>
      <c r="D66" s="154" t="s">
        <v>18</v>
      </c>
      <c r="E66" s="154" t="s">
        <v>15</v>
      </c>
      <c r="F66" s="155">
        <f>SUM(G66:M66)</f>
        <v>2</v>
      </c>
      <c r="G66" s="119"/>
      <c r="H66" s="9"/>
      <c r="I66" s="9"/>
      <c r="J66" s="9"/>
      <c r="K66" s="9">
        <v>2</v>
      </c>
      <c r="L66" s="9"/>
      <c r="M66" s="9"/>
      <c r="N66" s="9">
        <v>2</v>
      </c>
      <c r="O66" s="9">
        <v>2</v>
      </c>
    </row>
    <row r="67" spans="1:15" ht="16.8" customHeight="1" outlineLevel="6">
      <c r="A67" s="153" t="s">
        <v>19</v>
      </c>
      <c r="B67" s="154" t="s">
        <v>2</v>
      </c>
      <c r="C67" s="154" t="s">
        <v>38</v>
      </c>
      <c r="D67" s="154" t="s">
        <v>18</v>
      </c>
      <c r="E67" s="154" t="s">
        <v>20</v>
      </c>
      <c r="F67" s="155">
        <f t="shared" ref="F67:O67" si="30">F68</f>
        <v>338.6</v>
      </c>
      <c r="G67" s="119">
        <f t="shared" si="30"/>
        <v>0</v>
      </c>
      <c r="H67" s="9">
        <f t="shared" si="30"/>
        <v>0</v>
      </c>
      <c r="I67" s="9">
        <f t="shared" si="30"/>
        <v>0</v>
      </c>
      <c r="J67" s="9">
        <f t="shared" si="30"/>
        <v>0</v>
      </c>
      <c r="K67" s="9">
        <f t="shared" si="30"/>
        <v>338.6</v>
      </c>
      <c r="L67" s="9">
        <f t="shared" si="30"/>
        <v>0</v>
      </c>
      <c r="M67" s="9">
        <f t="shared" si="30"/>
        <v>0</v>
      </c>
      <c r="N67" s="9">
        <f t="shared" si="30"/>
        <v>338.6</v>
      </c>
      <c r="O67" s="9">
        <f t="shared" si="30"/>
        <v>338.6</v>
      </c>
    </row>
    <row r="68" spans="1:15" ht="26.4" outlineLevel="7">
      <c r="A68" s="153" t="s">
        <v>21</v>
      </c>
      <c r="B68" s="154" t="s">
        <v>2</v>
      </c>
      <c r="C68" s="154" t="s">
        <v>38</v>
      </c>
      <c r="D68" s="154" t="s">
        <v>18</v>
      </c>
      <c r="E68" s="154" t="s">
        <v>22</v>
      </c>
      <c r="F68" s="155">
        <f>SUM(G68:M68)</f>
        <v>338.6</v>
      </c>
      <c r="G68" s="119"/>
      <c r="H68" s="9"/>
      <c r="I68" s="9"/>
      <c r="J68" s="9"/>
      <c r="K68" s="9">
        <f>0.6+2+305+31</f>
        <v>338.6</v>
      </c>
      <c r="L68" s="9"/>
      <c r="M68" s="9"/>
      <c r="N68" s="9">
        <v>338.6</v>
      </c>
      <c r="O68" s="9">
        <v>338.6</v>
      </c>
    </row>
    <row r="69" spans="1:15" ht="15.6" outlineLevel="6">
      <c r="A69" s="153" t="s">
        <v>23</v>
      </c>
      <c r="B69" s="154" t="s">
        <v>2</v>
      </c>
      <c r="C69" s="154" t="s">
        <v>38</v>
      </c>
      <c r="D69" s="154" t="s">
        <v>18</v>
      </c>
      <c r="E69" s="154" t="s">
        <v>24</v>
      </c>
      <c r="F69" s="155">
        <f t="shared" ref="F69:O69" si="31">F70</f>
        <v>1</v>
      </c>
      <c r="G69" s="119">
        <f t="shared" si="31"/>
        <v>0</v>
      </c>
      <c r="H69" s="9">
        <f t="shared" si="31"/>
        <v>0</v>
      </c>
      <c r="I69" s="9">
        <f t="shared" si="31"/>
        <v>0</v>
      </c>
      <c r="J69" s="9">
        <f t="shared" si="31"/>
        <v>0</v>
      </c>
      <c r="K69" s="9">
        <f t="shared" si="31"/>
        <v>1</v>
      </c>
      <c r="L69" s="9">
        <f t="shared" si="31"/>
        <v>0</v>
      </c>
      <c r="M69" s="9">
        <f t="shared" si="31"/>
        <v>0</v>
      </c>
      <c r="N69" s="9">
        <f t="shared" si="31"/>
        <v>1</v>
      </c>
      <c r="O69" s="9">
        <f t="shared" si="31"/>
        <v>1</v>
      </c>
    </row>
    <row r="70" spans="1:15" ht="15.6" outlineLevel="7">
      <c r="A70" s="153" t="s">
        <v>25</v>
      </c>
      <c r="B70" s="154" t="s">
        <v>2</v>
      </c>
      <c r="C70" s="154" t="s">
        <v>38</v>
      </c>
      <c r="D70" s="154" t="s">
        <v>18</v>
      </c>
      <c r="E70" s="154" t="s">
        <v>26</v>
      </c>
      <c r="F70" s="155">
        <f>SUM(G70:M70)</f>
        <v>1</v>
      </c>
      <c r="G70" s="119"/>
      <c r="H70" s="9"/>
      <c r="I70" s="9"/>
      <c r="J70" s="9"/>
      <c r="K70" s="9">
        <f>1</f>
        <v>1</v>
      </c>
      <c r="L70" s="9"/>
      <c r="M70" s="9"/>
      <c r="N70" s="9">
        <v>1</v>
      </c>
      <c r="O70" s="9">
        <v>1</v>
      </c>
    </row>
    <row r="71" spans="1:15" ht="26.4" outlineLevel="5">
      <c r="A71" s="153" t="s">
        <v>453</v>
      </c>
      <c r="B71" s="154" t="s">
        <v>2</v>
      </c>
      <c r="C71" s="154" t="s">
        <v>38</v>
      </c>
      <c r="D71" s="154" t="s">
        <v>42</v>
      </c>
      <c r="E71" s="154" t="s">
        <v>1</v>
      </c>
      <c r="F71" s="155">
        <f t="shared" ref="F71:O72" si="32">F72</f>
        <v>1952.6289999999999</v>
      </c>
      <c r="G71" s="119">
        <f t="shared" si="32"/>
        <v>0</v>
      </c>
      <c r="H71" s="9">
        <f t="shared" si="32"/>
        <v>0</v>
      </c>
      <c r="I71" s="9">
        <f t="shared" si="32"/>
        <v>0</v>
      </c>
      <c r="J71" s="9">
        <f t="shared" si="32"/>
        <v>0</v>
      </c>
      <c r="K71" s="9">
        <f t="shared" si="32"/>
        <v>1952.6289999999999</v>
      </c>
      <c r="L71" s="9">
        <f t="shared" si="32"/>
        <v>0</v>
      </c>
      <c r="M71" s="9">
        <f t="shared" si="32"/>
        <v>0</v>
      </c>
      <c r="N71" s="9">
        <f t="shared" si="32"/>
        <v>1952.6289999999999</v>
      </c>
      <c r="O71" s="9">
        <f t="shared" si="32"/>
        <v>1952.6289999999999</v>
      </c>
    </row>
    <row r="72" spans="1:15" ht="39" customHeight="1" outlineLevel="6">
      <c r="A72" s="153" t="s">
        <v>12</v>
      </c>
      <c r="B72" s="154" t="s">
        <v>2</v>
      </c>
      <c r="C72" s="154" t="s">
        <v>38</v>
      </c>
      <c r="D72" s="154" t="s">
        <v>42</v>
      </c>
      <c r="E72" s="154" t="s">
        <v>13</v>
      </c>
      <c r="F72" s="155">
        <f t="shared" si="32"/>
        <v>1952.6289999999999</v>
      </c>
      <c r="G72" s="119">
        <f t="shared" si="32"/>
        <v>0</v>
      </c>
      <c r="H72" s="9">
        <f t="shared" si="32"/>
        <v>0</v>
      </c>
      <c r="I72" s="9">
        <f t="shared" si="32"/>
        <v>0</v>
      </c>
      <c r="J72" s="9">
        <f t="shared" si="32"/>
        <v>0</v>
      </c>
      <c r="K72" s="9">
        <f t="shared" si="32"/>
        <v>1952.6289999999999</v>
      </c>
      <c r="L72" s="9">
        <f t="shared" si="32"/>
        <v>0</v>
      </c>
      <c r="M72" s="9">
        <f t="shared" si="32"/>
        <v>0</v>
      </c>
      <c r="N72" s="9">
        <f t="shared" si="32"/>
        <v>1952.6289999999999</v>
      </c>
      <c r="O72" s="9">
        <f t="shared" si="32"/>
        <v>1952.6289999999999</v>
      </c>
    </row>
    <row r="73" spans="1:15" ht="19.2" customHeight="1" outlineLevel="7">
      <c r="A73" s="153" t="s">
        <v>14</v>
      </c>
      <c r="B73" s="154" t="s">
        <v>2</v>
      </c>
      <c r="C73" s="154" t="s">
        <v>38</v>
      </c>
      <c r="D73" s="154" t="s">
        <v>42</v>
      </c>
      <c r="E73" s="154" t="s">
        <v>15</v>
      </c>
      <c r="F73" s="155">
        <f>SUM(G73:M73)</f>
        <v>1952.6289999999999</v>
      </c>
      <c r="G73" s="119"/>
      <c r="H73" s="9"/>
      <c r="I73" s="9"/>
      <c r="J73" s="9"/>
      <c r="K73" s="9">
        <f>1499.715+452.914</f>
        <v>1952.6289999999999</v>
      </c>
      <c r="L73" s="9"/>
      <c r="M73" s="9"/>
      <c r="N73" s="9">
        <v>1952.6289999999999</v>
      </c>
      <c r="O73" s="9">
        <v>1952.6289999999999</v>
      </c>
    </row>
    <row r="74" spans="1:15" ht="15.6" outlineLevel="1">
      <c r="A74" s="153" t="s">
        <v>43</v>
      </c>
      <c r="B74" s="154" t="s">
        <v>2</v>
      </c>
      <c r="C74" s="154" t="s">
        <v>44</v>
      </c>
      <c r="D74" s="154" t="s">
        <v>4</v>
      </c>
      <c r="E74" s="154" t="s">
        <v>1</v>
      </c>
      <c r="F74" s="155">
        <f t="shared" ref="F74:O78" si="33">F75</f>
        <v>19846.332999999999</v>
      </c>
      <c r="G74" s="118">
        <f t="shared" si="33"/>
        <v>0</v>
      </c>
      <c r="H74" s="8">
        <f t="shared" si="33"/>
        <v>0</v>
      </c>
      <c r="I74" s="8">
        <f t="shared" si="33"/>
        <v>0</v>
      </c>
      <c r="J74" s="8">
        <f t="shared" si="33"/>
        <v>19846.332999999999</v>
      </c>
      <c r="K74" s="8">
        <f t="shared" si="33"/>
        <v>0</v>
      </c>
      <c r="L74" s="8">
        <f t="shared" si="33"/>
        <v>0</v>
      </c>
      <c r="M74" s="8">
        <f t="shared" si="33"/>
        <v>0</v>
      </c>
      <c r="N74" s="8">
        <f t="shared" si="33"/>
        <v>19974</v>
      </c>
      <c r="O74" s="8">
        <f t="shared" si="33"/>
        <v>19942.169999999998</v>
      </c>
    </row>
    <row r="75" spans="1:15" ht="17.25" customHeight="1" outlineLevel="2">
      <c r="A75" s="153" t="s">
        <v>7</v>
      </c>
      <c r="B75" s="154" t="s">
        <v>2</v>
      </c>
      <c r="C75" s="154" t="s">
        <v>44</v>
      </c>
      <c r="D75" s="154" t="s">
        <v>8</v>
      </c>
      <c r="E75" s="154" t="s">
        <v>1</v>
      </c>
      <c r="F75" s="155">
        <f t="shared" si="33"/>
        <v>19846.332999999999</v>
      </c>
      <c r="G75" s="120">
        <f t="shared" si="33"/>
        <v>0</v>
      </c>
      <c r="H75" s="10">
        <f t="shared" si="33"/>
        <v>0</v>
      </c>
      <c r="I75" s="10">
        <f t="shared" si="33"/>
        <v>0</v>
      </c>
      <c r="J75" s="72">
        <f t="shared" si="33"/>
        <v>19846.332999999999</v>
      </c>
      <c r="K75" s="10">
        <f t="shared" si="33"/>
        <v>0</v>
      </c>
      <c r="L75" s="10">
        <f t="shared" si="33"/>
        <v>0</v>
      </c>
      <c r="M75" s="10">
        <f t="shared" si="33"/>
        <v>0</v>
      </c>
      <c r="N75" s="91">
        <f t="shared" si="33"/>
        <v>19974</v>
      </c>
      <c r="O75" s="91">
        <f t="shared" si="33"/>
        <v>19942.169999999998</v>
      </c>
    </row>
    <row r="76" spans="1:15" ht="26.4" outlineLevel="4">
      <c r="A76" s="153" t="s">
        <v>9</v>
      </c>
      <c r="B76" s="154" t="s">
        <v>2</v>
      </c>
      <c r="C76" s="154" t="s">
        <v>44</v>
      </c>
      <c r="D76" s="154" t="s">
        <v>10</v>
      </c>
      <c r="E76" s="154" t="s">
        <v>1</v>
      </c>
      <c r="F76" s="155">
        <f t="shared" si="33"/>
        <v>19846.332999999999</v>
      </c>
      <c r="G76" s="120">
        <f t="shared" si="33"/>
        <v>0</v>
      </c>
      <c r="H76" s="10">
        <f t="shared" si="33"/>
        <v>0</v>
      </c>
      <c r="I76" s="10">
        <f t="shared" si="33"/>
        <v>0</v>
      </c>
      <c r="J76" s="72">
        <f t="shared" si="33"/>
        <v>19846.332999999999</v>
      </c>
      <c r="K76" s="10">
        <f t="shared" si="33"/>
        <v>0</v>
      </c>
      <c r="L76" s="10">
        <f t="shared" si="33"/>
        <v>0</v>
      </c>
      <c r="M76" s="10">
        <f t="shared" si="33"/>
        <v>0</v>
      </c>
      <c r="N76" s="72">
        <f t="shared" si="33"/>
        <v>19974</v>
      </c>
      <c r="O76" s="72">
        <f t="shared" si="33"/>
        <v>19942.169999999998</v>
      </c>
    </row>
    <row r="77" spans="1:15" ht="15.6" outlineLevel="5">
      <c r="A77" s="153" t="s">
        <v>454</v>
      </c>
      <c r="B77" s="154" t="s">
        <v>2</v>
      </c>
      <c r="C77" s="154" t="s">
        <v>44</v>
      </c>
      <c r="D77" s="154" t="s">
        <v>45</v>
      </c>
      <c r="E77" s="154" t="s">
        <v>1</v>
      </c>
      <c r="F77" s="155">
        <f t="shared" si="33"/>
        <v>19846.332999999999</v>
      </c>
      <c r="G77" s="120">
        <f t="shared" si="33"/>
        <v>0</v>
      </c>
      <c r="H77" s="10">
        <f t="shared" si="33"/>
        <v>0</v>
      </c>
      <c r="I77" s="10">
        <f t="shared" si="33"/>
        <v>0</v>
      </c>
      <c r="J77" s="72">
        <f t="shared" si="33"/>
        <v>19846.332999999999</v>
      </c>
      <c r="K77" s="10">
        <f t="shared" si="33"/>
        <v>0</v>
      </c>
      <c r="L77" s="10">
        <f t="shared" si="33"/>
        <v>0</v>
      </c>
      <c r="M77" s="10">
        <f t="shared" si="33"/>
        <v>0</v>
      </c>
      <c r="N77" s="72">
        <f t="shared" si="33"/>
        <v>19974</v>
      </c>
      <c r="O77" s="72">
        <f t="shared" si="33"/>
        <v>19942.169999999998</v>
      </c>
    </row>
    <row r="78" spans="1:15" ht="15.6" outlineLevel="6">
      <c r="A78" s="153" t="s">
        <v>23</v>
      </c>
      <c r="B78" s="154" t="s">
        <v>2</v>
      </c>
      <c r="C78" s="154" t="s">
        <v>44</v>
      </c>
      <c r="D78" s="154" t="s">
        <v>45</v>
      </c>
      <c r="E78" s="154" t="s">
        <v>24</v>
      </c>
      <c r="F78" s="155">
        <f t="shared" si="33"/>
        <v>19846.332999999999</v>
      </c>
      <c r="G78" s="120">
        <f t="shared" si="33"/>
        <v>0</v>
      </c>
      <c r="H78" s="10">
        <f t="shared" si="33"/>
        <v>0</v>
      </c>
      <c r="I78" s="10">
        <f t="shared" si="33"/>
        <v>0</v>
      </c>
      <c r="J78" s="72">
        <f t="shared" si="33"/>
        <v>19846.332999999999</v>
      </c>
      <c r="K78" s="10">
        <f t="shared" si="33"/>
        <v>0</v>
      </c>
      <c r="L78" s="10">
        <f t="shared" si="33"/>
        <v>0</v>
      </c>
      <c r="M78" s="10">
        <f t="shared" si="33"/>
        <v>0</v>
      </c>
      <c r="N78" s="72">
        <f t="shared" si="33"/>
        <v>19974</v>
      </c>
      <c r="O78" s="72">
        <f t="shared" si="33"/>
        <v>19942.169999999998</v>
      </c>
    </row>
    <row r="79" spans="1:15" ht="15.6" outlineLevel="7">
      <c r="A79" s="153" t="s">
        <v>46</v>
      </c>
      <c r="B79" s="154" t="s">
        <v>2</v>
      </c>
      <c r="C79" s="154" t="s">
        <v>44</v>
      </c>
      <c r="D79" s="154" t="s">
        <v>45</v>
      </c>
      <c r="E79" s="154" t="s">
        <v>47</v>
      </c>
      <c r="F79" s="155">
        <f>SUM(G79:M79)</f>
        <v>19846.332999999999</v>
      </c>
      <c r="G79" s="119"/>
      <c r="H79" s="9"/>
      <c r="I79" s="9"/>
      <c r="J79" s="90">
        <v>19846.332999999999</v>
      </c>
      <c r="K79" s="9"/>
      <c r="L79" s="9"/>
      <c r="M79" s="9"/>
      <c r="N79" s="90">
        <v>19974</v>
      </c>
      <c r="O79" s="90">
        <v>19942.169999999998</v>
      </c>
    </row>
    <row r="80" spans="1:15" ht="15.6" outlineLevel="1">
      <c r="A80" s="153" t="s">
        <v>48</v>
      </c>
      <c r="B80" s="154" t="s">
        <v>2</v>
      </c>
      <c r="C80" s="154" t="s">
        <v>49</v>
      </c>
      <c r="D80" s="154" t="s">
        <v>4</v>
      </c>
      <c r="E80" s="154" t="s">
        <v>1</v>
      </c>
      <c r="F80" s="155">
        <f>F81+F86+F91+F103+F108+F113+F118+F123+F128</f>
        <v>132636.24231999999</v>
      </c>
      <c r="G80" s="118">
        <f t="shared" ref="G80:O80" si="34">G81+G86+G91+G103+G108+G113+G118+G123+G128</f>
        <v>41924.073000000004</v>
      </c>
      <c r="H80" s="8">
        <f t="shared" si="34"/>
        <v>20621.851999999999</v>
      </c>
      <c r="I80" s="8">
        <f t="shared" si="34"/>
        <v>258</v>
      </c>
      <c r="J80" s="8">
        <f t="shared" si="34"/>
        <v>20909.356</v>
      </c>
      <c r="K80" s="8">
        <f t="shared" si="34"/>
        <v>0</v>
      </c>
      <c r="L80" s="8">
        <f t="shared" si="34"/>
        <v>782</v>
      </c>
      <c r="M80" s="8">
        <f t="shared" si="34"/>
        <v>48140.961320000002</v>
      </c>
      <c r="N80" s="8">
        <f t="shared" si="34"/>
        <v>91392.306739999985</v>
      </c>
      <c r="O80" s="8">
        <f t="shared" si="34"/>
        <v>91772.145739999993</v>
      </c>
    </row>
    <row r="81" spans="1:15" ht="39.6" outlineLevel="1">
      <c r="A81" s="153" t="s">
        <v>459</v>
      </c>
      <c r="B81" s="154" t="s">
        <v>2</v>
      </c>
      <c r="C81" s="154" t="s">
        <v>49</v>
      </c>
      <c r="D81" s="154" t="s">
        <v>152</v>
      </c>
      <c r="E81" s="154" t="s">
        <v>1</v>
      </c>
      <c r="F81" s="155">
        <f>F82</f>
        <v>75</v>
      </c>
      <c r="G81" s="120">
        <f t="shared" ref="G81:O81" si="35">G82</f>
        <v>0</v>
      </c>
      <c r="H81" s="10">
        <f t="shared" si="35"/>
        <v>0</v>
      </c>
      <c r="I81" s="10">
        <f t="shared" si="35"/>
        <v>0</v>
      </c>
      <c r="J81" s="10">
        <f t="shared" si="35"/>
        <v>0</v>
      </c>
      <c r="K81" s="10">
        <f t="shared" si="35"/>
        <v>0</v>
      </c>
      <c r="L81" s="10">
        <f t="shared" si="35"/>
        <v>75</v>
      </c>
      <c r="M81" s="10">
        <f t="shared" si="35"/>
        <v>0</v>
      </c>
      <c r="N81" s="65">
        <f t="shared" si="35"/>
        <v>75</v>
      </c>
      <c r="O81" s="65">
        <f t="shared" si="35"/>
        <v>75</v>
      </c>
    </row>
    <row r="82" spans="1:15" ht="26.4" outlineLevel="1">
      <c r="A82" s="153" t="s">
        <v>357</v>
      </c>
      <c r="B82" s="154" t="s">
        <v>2</v>
      </c>
      <c r="C82" s="154" t="s">
        <v>49</v>
      </c>
      <c r="D82" s="154" t="s">
        <v>153</v>
      </c>
      <c r="E82" s="154" t="s">
        <v>1</v>
      </c>
      <c r="F82" s="155">
        <f>F83</f>
        <v>75</v>
      </c>
      <c r="G82" s="120">
        <f t="shared" ref="G82:O82" si="36">G83</f>
        <v>0</v>
      </c>
      <c r="H82" s="10">
        <f t="shared" si="36"/>
        <v>0</v>
      </c>
      <c r="I82" s="10">
        <f t="shared" si="36"/>
        <v>0</v>
      </c>
      <c r="J82" s="10">
        <f t="shared" si="36"/>
        <v>0</v>
      </c>
      <c r="K82" s="10">
        <f t="shared" si="36"/>
        <v>0</v>
      </c>
      <c r="L82" s="10">
        <f t="shared" si="36"/>
        <v>75</v>
      </c>
      <c r="M82" s="10">
        <f t="shared" si="36"/>
        <v>0</v>
      </c>
      <c r="N82" s="10">
        <f t="shared" si="36"/>
        <v>75</v>
      </c>
      <c r="O82" s="10">
        <f t="shared" si="36"/>
        <v>75</v>
      </c>
    </row>
    <row r="83" spans="1:15" ht="39.6" outlineLevel="1">
      <c r="A83" s="153" t="s">
        <v>460</v>
      </c>
      <c r="B83" s="154" t="s">
        <v>2</v>
      </c>
      <c r="C83" s="154" t="s">
        <v>49</v>
      </c>
      <c r="D83" s="154" t="s">
        <v>154</v>
      </c>
      <c r="E83" s="154" t="s">
        <v>1</v>
      </c>
      <c r="F83" s="155">
        <f>F84</f>
        <v>75</v>
      </c>
      <c r="G83" s="120">
        <f t="shared" ref="G83:O83" si="37">G84</f>
        <v>0</v>
      </c>
      <c r="H83" s="10">
        <f t="shared" si="37"/>
        <v>0</v>
      </c>
      <c r="I83" s="10">
        <f t="shared" si="37"/>
        <v>0</v>
      </c>
      <c r="J83" s="10">
        <f t="shared" si="37"/>
        <v>0</v>
      </c>
      <c r="K83" s="10">
        <f t="shared" si="37"/>
        <v>0</v>
      </c>
      <c r="L83" s="10">
        <f t="shared" si="37"/>
        <v>75</v>
      </c>
      <c r="M83" s="10">
        <f t="shared" si="37"/>
        <v>0</v>
      </c>
      <c r="N83" s="10">
        <f t="shared" si="37"/>
        <v>75</v>
      </c>
      <c r="O83" s="10">
        <f t="shared" si="37"/>
        <v>75</v>
      </c>
    </row>
    <row r="84" spans="1:15" ht="19.8" customHeight="1" outlineLevel="1">
      <c r="A84" s="153" t="s">
        <v>19</v>
      </c>
      <c r="B84" s="154" t="s">
        <v>2</v>
      </c>
      <c r="C84" s="154" t="s">
        <v>49</v>
      </c>
      <c r="D84" s="154" t="s">
        <v>154</v>
      </c>
      <c r="E84" s="154" t="s">
        <v>20</v>
      </c>
      <c r="F84" s="155">
        <f>F85</f>
        <v>75</v>
      </c>
      <c r="G84" s="120">
        <f t="shared" ref="G84:O84" si="38">G85</f>
        <v>0</v>
      </c>
      <c r="H84" s="10">
        <f t="shared" si="38"/>
        <v>0</v>
      </c>
      <c r="I84" s="10">
        <f t="shared" si="38"/>
        <v>0</v>
      </c>
      <c r="J84" s="10">
        <f t="shared" si="38"/>
        <v>0</v>
      </c>
      <c r="K84" s="10">
        <f t="shared" si="38"/>
        <v>0</v>
      </c>
      <c r="L84" s="10">
        <f t="shared" si="38"/>
        <v>75</v>
      </c>
      <c r="M84" s="10">
        <f t="shared" si="38"/>
        <v>0</v>
      </c>
      <c r="N84" s="10">
        <f t="shared" si="38"/>
        <v>75</v>
      </c>
      <c r="O84" s="10">
        <f t="shared" si="38"/>
        <v>75</v>
      </c>
    </row>
    <row r="85" spans="1:15" ht="26.4" outlineLevel="1">
      <c r="A85" s="153" t="s">
        <v>21</v>
      </c>
      <c r="B85" s="154" t="s">
        <v>2</v>
      </c>
      <c r="C85" s="154" t="s">
        <v>49</v>
      </c>
      <c r="D85" s="154" t="s">
        <v>154</v>
      </c>
      <c r="E85" s="154" t="s">
        <v>22</v>
      </c>
      <c r="F85" s="155">
        <f>G85+H85+I85+J85+K85+L85+M85</f>
        <v>75</v>
      </c>
      <c r="G85" s="120"/>
      <c r="H85" s="10"/>
      <c r="I85" s="10"/>
      <c r="J85" s="10"/>
      <c r="K85" s="10"/>
      <c r="L85" s="10">
        <v>75</v>
      </c>
      <c r="M85" s="10"/>
      <c r="N85" s="10">
        <v>75</v>
      </c>
      <c r="O85" s="10">
        <v>75</v>
      </c>
    </row>
    <row r="86" spans="1:15" ht="30.75" customHeight="1" outlineLevel="2">
      <c r="A86" s="153" t="s">
        <v>461</v>
      </c>
      <c r="B86" s="154" t="s">
        <v>2</v>
      </c>
      <c r="C86" s="154" t="s">
        <v>49</v>
      </c>
      <c r="D86" s="154" t="s">
        <v>50</v>
      </c>
      <c r="E86" s="154" t="s">
        <v>1</v>
      </c>
      <c r="F86" s="155">
        <f>F87</f>
        <v>50</v>
      </c>
      <c r="G86" s="120">
        <f t="shared" ref="G86:O86" si="39">G87</f>
        <v>0</v>
      </c>
      <c r="H86" s="10">
        <f t="shared" si="39"/>
        <v>0</v>
      </c>
      <c r="I86" s="10">
        <f t="shared" si="39"/>
        <v>0</v>
      </c>
      <c r="J86" s="10">
        <f t="shared" si="39"/>
        <v>0</v>
      </c>
      <c r="K86" s="10">
        <f t="shared" si="39"/>
        <v>0</v>
      </c>
      <c r="L86" s="10">
        <f t="shared" si="39"/>
        <v>50</v>
      </c>
      <c r="M86" s="10">
        <f t="shared" si="39"/>
        <v>0</v>
      </c>
      <c r="N86" s="10">
        <f t="shared" si="39"/>
        <v>50</v>
      </c>
      <c r="O86" s="10">
        <f t="shared" si="39"/>
        <v>50</v>
      </c>
    </row>
    <row r="87" spans="1:15" ht="26.4" outlineLevel="4">
      <c r="A87" s="153" t="s">
        <v>345</v>
      </c>
      <c r="B87" s="154" t="s">
        <v>2</v>
      </c>
      <c r="C87" s="154" t="s">
        <v>49</v>
      </c>
      <c r="D87" s="154" t="s">
        <v>51</v>
      </c>
      <c r="E87" s="154" t="s">
        <v>1</v>
      </c>
      <c r="F87" s="155">
        <f>F88</f>
        <v>50</v>
      </c>
      <c r="G87" s="120">
        <f t="shared" ref="G87:O87" si="40">G88</f>
        <v>0</v>
      </c>
      <c r="H87" s="10">
        <f t="shared" si="40"/>
        <v>0</v>
      </c>
      <c r="I87" s="10">
        <f t="shared" si="40"/>
        <v>0</v>
      </c>
      <c r="J87" s="10">
        <f t="shared" si="40"/>
        <v>0</v>
      </c>
      <c r="K87" s="10">
        <f t="shared" si="40"/>
        <v>0</v>
      </c>
      <c r="L87" s="10">
        <f t="shared" si="40"/>
        <v>50</v>
      </c>
      <c r="M87" s="10">
        <f t="shared" si="40"/>
        <v>0</v>
      </c>
      <c r="N87" s="10">
        <f t="shared" si="40"/>
        <v>50</v>
      </c>
      <c r="O87" s="10">
        <f t="shared" si="40"/>
        <v>50</v>
      </c>
    </row>
    <row r="88" spans="1:15" ht="17.399999999999999" customHeight="1" outlineLevel="5">
      <c r="A88" s="153" t="s">
        <v>52</v>
      </c>
      <c r="B88" s="154" t="s">
        <v>2</v>
      </c>
      <c r="C88" s="154" t="s">
        <v>49</v>
      </c>
      <c r="D88" s="154" t="s">
        <v>53</v>
      </c>
      <c r="E88" s="154" t="s">
        <v>1</v>
      </c>
      <c r="F88" s="155">
        <f>F89</f>
        <v>50</v>
      </c>
      <c r="G88" s="120">
        <f t="shared" ref="G88:O88" si="41">G89</f>
        <v>0</v>
      </c>
      <c r="H88" s="10">
        <f t="shared" si="41"/>
        <v>0</v>
      </c>
      <c r="I88" s="10">
        <f t="shared" si="41"/>
        <v>0</v>
      </c>
      <c r="J88" s="10">
        <f t="shared" si="41"/>
        <v>0</v>
      </c>
      <c r="K88" s="10">
        <f t="shared" si="41"/>
        <v>0</v>
      </c>
      <c r="L88" s="10">
        <f t="shared" si="41"/>
        <v>50</v>
      </c>
      <c r="M88" s="10">
        <f t="shared" si="41"/>
        <v>0</v>
      </c>
      <c r="N88" s="10">
        <f t="shared" si="41"/>
        <v>50</v>
      </c>
      <c r="O88" s="10">
        <f t="shared" si="41"/>
        <v>50</v>
      </c>
    </row>
    <row r="89" spans="1:15" ht="15.6" customHeight="1" outlineLevel="6">
      <c r="A89" s="153" t="s">
        <v>19</v>
      </c>
      <c r="B89" s="154" t="s">
        <v>2</v>
      </c>
      <c r="C89" s="154" t="s">
        <v>49</v>
      </c>
      <c r="D89" s="154" t="s">
        <v>53</v>
      </c>
      <c r="E89" s="154" t="s">
        <v>20</v>
      </c>
      <c r="F89" s="155">
        <f>F90</f>
        <v>50</v>
      </c>
      <c r="G89" s="120">
        <f t="shared" ref="G89:O89" si="42">G90</f>
        <v>0</v>
      </c>
      <c r="H89" s="10">
        <f t="shared" si="42"/>
        <v>0</v>
      </c>
      <c r="I89" s="10">
        <f t="shared" si="42"/>
        <v>0</v>
      </c>
      <c r="J89" s="10">
        <f t="shared" si="42"/>
        <v>0</v>
      </c>
      <c r="K89" s="10">
        <f t="shared" si="42"/>
        <v>0</v>
      </c>
      <c r="L89" s="10">
        <f t="shared" si="42"/>
        <v>50</v>
      </c>
      <c r="M89" s="10">
        <f t="shared" si="42"/>
        <v>0</v>
      </c>
      <c r="N89" s="10">
        <f t="shared" si="42"/>
        <v>50</v>
      </c>
      <c r="O89" s="10">
        <f t="shared" si="42"/>
        <v>50</v>
      </c>
    </row>
    <row r="90" spans="1:15" ht="26.4" outlineLevel="7">
      <c r="A90" s="153" t="s">
        <v>21</v>
      </c>
      <c r="B90" s="154" t="s">
        <v>2</v>
      </c>
      <c r="C90" s="154" t="s">
        <v>49</v>
      </c>
      <c r="D90" s="154" t="s">
        <v>53</v>
      </c>
      <c r="E90" s="154" t="s">
        <v>22</v>
      </c>
      <c r="F90" s="155">
        <f>G90+H90+I90+J90+K90+L90+M90</f>
        <v>50</v>
      </c>
      <c r="G90" s="119"/>
      <c r="H90" s="9"/>
      <c r="I90" s="9"/>
      <c r="J90" s="9"/>
      <c r="K90" s="9"/>
      <c r="L90" s="9">
        <v>50</v>
      </c>
      <c r="M90" s="9"/>
      <c r="N90" s="9">
        <v>50</v>
      </c>
      <c r="O90" s="9">
        <v>50</v>
      </c>
    </row>
    <row r="91" spans="1:15" ht="52.8" outlineLevel="7">
      <c r="A91" s="153" t="s">
        <v>462</v>
      </c>
      <c r="B91" s="154" t="s">
        <v>2</v>
      </c>
      <c r="C91" s="154" t="s">
        <v>49</v>
      </c>
      <c r="D91" s="154" t="s">
        <v>402</v>
      </c>
      <c r="E91" s="154" t="s">
        <v>1</v>
      </c>
      <c r="F91" s="155">
        <f>F92+F99</f>
        <v>502</v>
      </c>
      <c r="G91" s="120">
        <f t="shared" ref="G91:L91" si="43">G92+G99</f>
        <v>0</v>
      </c>
      <c r="H91" s="10">
        <f t="shared" si="43"/>
        <v>0</v>
      </c>
      <c r="I91" s="10">
        <f t="shared" si="43"/>
        <v>0</v>
      </c>
      <c r="J91" s="10">
        <f t="shared" si="43"/>
        <v>0</v>
      </c>
      <c r="K91" s="10">
        <f t="shared" si="43"/>
        <v>0</v>
      </c>
      <c r="L91" s="10">
        <f t="shared" si="43"/>
        <v>502</v>
      </c>
      <c r="M91" s="10">
        <f>M92+M99</f>
        <v>0</v>
      </c>
      <c r="N91" s="10">
        <f>N92+N99</f>
        <v>352</v>
      </c>
      <c r="O91" s="10">
        <f>O92+O99</f>
        <v>352</v>
      </c>
    </row>
    <row r="92" spans="1:15" ht="26.4" outlineLevel="7">
      <c r="A92" s="153" t="s">
        <v>403</v>
      </c>
      <c r="B92" s="154" t="s">
        <v>2</v>
      </c>
      <c r="C92" s="154" t="s">
        <v>49</v>
      </c>
      <c r="D92" s="154" t="s">
        <v>406</v>
      </c>
      <c r="E92" s="154" t="s">
        <v>1</v>
      </c>
      <c r="F92" s="155">
        <f>F93+F96</f>
        <v>252</v>
      </c>
      <c r="G92" s="120">
        <f t="shared" ref="G92:L92" si="44">G93+G96</f>
        <v>0</v>
      </c>
      <c r="H92" s="10">
        <f t="shared" si="44"/>
        <v>0</v>
      </c>
      <c r="I92" s="10">
        <f t="shared" si="44"/>
        <v>0</v>
      </c>
      <c r="J92" s="10">
        <f t="shared" si="44"/>
        <v>0</v>
      </c>
      <c r="K92" s="10">
        <f t="shared" si="44"/>
        <v>0</v>
      </c>
      <c r="L92" s="10">
        <f t="shared" si="44"/>
        <v>252</v>
      </c>
      <c r="M92" s="10">
        <f>M93+M96</f>
        <v>0</v>
      </c>
      <c r="N92" s="10">
        <f>N93+N96</f>
        <v>102</v>
      </c>
      <c r="O92" s="10">
        <f>O93+O96</f>
        <v>102</v>
      </c>
    </row>
    <row r="93" spans="1:15" ht="52.8" outlineLevel="7">
      <c r="A93" s="153" t="s">
        <v>463</v>
      </c>
      <c r="B93" s="154" t="s">
        <v>2</v>
      </c>
      <c r="C93" s="154" t="s">
        <v>49</v>
      </c>
      <c r="D93" s="154" t="s">
        <v>407</v>
      </c>
      <c r="E93" s="154" t="s">
        <v>1</v>
      </c>
      <c r="F93" s="155">
        <f>F94</f>
        <v>20</v>
      </c>
      <c r="G93" s="120">
        <f t="shared" ref="G93:O93" si="45">G94</f>
        <v>0</v>
      </c>
      <c r="H93" s="10">
        <f t="shared" si="45"/>
        <v>0</v>
      </c>
      <c r="I93" s="10">
        <f t="shared" si="45"/>
        <v>0</v>
      </c>
      <c r="J93" s="10">
        <f t="shared" si="45"/>
        <v>0</v>
      </c>
      <c r="K93" s="10">
        <f t="shared" si="45"/>
        <v>0</v>
      </c>
      <c r="L93" s="10">
        <f t="shared" si="45"/>
        <v>20</v>
      </c>
      <c r="M93" s="10">
        <f t="shared" si="45"/>
        <v>0</v>
      </c>
      <c r="N93" s="10">
        <f t="shared" si="45"/>
        <v>20</v>
      </c>
      <c r="O93" s="10">
        <f t="shared" si="45"/>
        <v>20</v>
      </c>
    </row>
    <row r="94" spans="1:15" ht="19.2" customHeight="1" outlineLevel="7">
      <c r="A94" s="153" t="s">
        <v>19</v>
      </c>
      <c r="B94" s="154" t="s">
        <v>2</v>
      </c>
      <c r="C94" s="154" t="s">
        <v>49</v>
      </c>
      <c r="D94" s="154" t="s">
        <v>407</v>
      </c>
      <c r="E94" s="154" t="s">
        <v>20</v>
      </c>
      <c r="F94" s="155">
        <f>F95</f>
        <v>20</v>
      </c>
      <c r="G94" s="120">
        <f t="shared" ref="G94:O94" si="46">G95</f>
        <v>0</v>
      </c>
      <c r="H94" s="10">
        <f t="shared" si="46"/>
        <v>0</v>
      </c>
      <c r="I94" s="10">
        <f t="shared" si="46"/>
        <v>0</v>
      </c>
      <c r="J94" s="10">
        <f t="shared" si="46"/>
        <v>0</v>
      </c>
      <c r="K94" s="10">
        <f t="shared" si="46"/>
        <v>0</v>
      </c>
      <c r="L94" s="10">
        <f t="shared" si="46"/>
        <v>20</v>
      </c>
      <c r="M94" s="10">
        <f t="shared" si="46"/>
        <v>0</v>
      </c>
      <c r="N94" s="10">
        <f t="shared" si="46"/>
        <v>20</v>
      </c>
      <c r="O94" s="10">
        <f t="shared" si="46"/>
        <v>20</v>
      </c>
    </row>
    <row r="95" spans="1:15" ht="26.4" outlineLevel="7">
      <c r="A95" s="153" t="s">
        <v>21</v>
      </c>
      <c r="B95" s="154" t="s">
        <v>2</v>
      </c>
      <c r="C95" s="154" t="s">
        <v>49</v>
      </c>
      <c r="D95" s="154" t="s">
        <v>407</v>
      </c>
      <c r="E95" s="154" t="s">
        <v>22</v>
      </c>
      <c r="F95" s="155">
        <f>G95+H95+I95+J95+K95+L95+M95</f>
        <v>20</v>
      </c>
      <c r="G95" s="120"/>
      <c r="H95" s="10"/>
      <c r="I95" s="10"/>
      <c r="J95" s="10"/>
      <c r="K95" s="10"/>
      <c r="L95" s="10">
        <v>20</v>
      </c>
      <c r="M95" s="10"/>
      <c r="N95" s="10">
        <v>20</v>
      </c>
      <c r="O95" s="10">
        <v>20</v>
      </c>
    </row>
    <row r="96" spans="1:15" ht="26.4" outlineLevel="7">
      <c r="A96" s="153" t="s">
        <v>404</v>
      </c>
      <c r="B96" s="154" t="s">
        <v>2</v>
      </c>
      <c r="C96" s="154" t="s">
        <v>49</v>
      </c>
      <c r="D96" s="154" t="s">
        <v>408</v>
      </c>
      <c r="E96" s="154" t="s">
        <v>1</v>
      </c>
      <c r="F96" s="155">
        <f>F97</f>
        <v>232</v>
      </c>
      <c r="G96" s="120">
        <f t="shared" ref="G96:O96" si="47">G97</f>
        <v>0</v>
      </c>
      <c r="H96" s="10">
        <f t="shared" si="47"/>
        <v>0</v>
      </c>
      <c r="I96" s="10">
        <f t="shared" si="47"/>
        <v>0</v>
      </c>
      <c r="J96" s="10">
        <f t="shared" si="47"/>
        <v>0</v>
      </c>
      <c r="K96" s="10">
        <f t="shared" si="47"/>
        <v>0</v>
      </c>
      <c r="L96" s="10">
        <f t="shared" si="47"/>
        <v>232</v>
      </c>
      <c r="M96" s="10">
        <f t="shared" si="47"/>
        <v>0</v>
      </c>
      <c r="N96" s="10">
        <f t="shared" si="47"/>
        <v>82</v>
      </c>
      <c r="O96" s="10">
        <f t="shared" si="47"/>
        <v>82</v>
      </c>
    </row>
    <row r="97" spans="1:15" ht="19.2" customHeight="1" outlineLevel="7">
      <c r="A97" s="153" t="s">
        <v>19</v>
      </c>
      <c r="B97" s="154" t="s">
        <v>2</v>
      </c>
      <c r="C97" s="154" t="s">
        <v>49</v>
      </c>
      <c r="D97" s="154" t="s">
        <v>408</v>
      </c>
      <c r="E97" s="154" t="s">
        <v>20</v>
      </c>
      <c r="F97" s="155">
        <f>F98</f>
        <v>232</v>
      </c>
      <c r="G97" s="120">
        <f t="shared" ref="G97:O97" si="48">G98</f>
        <v>0</v>
      </c>
      <c r="H97" s="10">
        <f t="shared" si="48"/>
        <v>0</v>
      </c>
      <c r="I97" s="10">
        <f t="shared" si="48"/>
        <v>0</v>
      </c>
      <c r="J97" s="10">
        <f t="shared" si="48"/>
        <v>0</v>
      </c>
      <c r="K97" s="10">
        <f t="shared" si="48"/>
        <v>0</v>
      </c>
      <c r="L97" s="10">
        <f t="shared" si="48"/>
        <v>232</v>
      </c>
      <c r="M97" s="10">
        <f t="shared" si="48"/>
        <v>0</v>
      </c>
      <c r="N97" s="10">
        <f t="shared" si="48"/>
        <v>82</v>
      </c>
      <c r="O97" s="10">
        <f t="shared" si="48"/>
        <v>82</v>
      </c>
    </row>
    <row r="98" spans="1:15" ht="26.4" outlineLevel="7">
      <c r="A98" s="153" t="s">
        <v>21</v>
      </c>
      <c r="B98" s="154" t="s">
        <v>2</v>
      </c>
      <c r="C98" s="154" t="s">
        <v>49</v>
      </c>
      <c r="D98" s="154" t="s">
        <v>408</v>
      </c>
      <c r="E98" s="154" t="s">
        <v>22</v>
      </c>
      <c r="F98" s="155">
        <f>G98+H98+I98+J98+K98+L98+M98</f>
        <v>232</v>
      </c>
      <c r="G98" s="120"/>
      <c r="H98" s="10"/>
      <c r="I98" s="10"/>
      <c r="J98" s="10"/>
      <c r="K98" s="10"/>
      <c r="L98" s="10">
        <v>232</v>
      </c>
      <c r="M98" s="10"/>
      <c r="N98" s="10">
        <v>82</v>
      </c>
      <c r="O98" s="10">
        <v>82</v>
      </c>
    </row>
    <row r="99" spans="1:15" ht="15.6" outlineLevel="7">
      <c r="A99" s="153" t="s">
        <v>464</v>
      </c>
      <c r="B99" s="154" t="s">
        <v>2</v>
      </c>
      <c r="C99" s="154" t="s">
        <v>49</v>
      </c>
      <c r="D99" s="154" t="s">
        <v>409</v>
      </c>
      <c r="E99" s="154" t="s">
        <v>1</v>
      </c>
      <c r="F99" s="155">
        <f>F100</f>
        <v>250</v>
      </c>
      <c r="G99" s="120">
        <f t="shared" ref="G99:O99" si="49">G100</f>
        <v>0</v>
      </c>
      <c r="H99" s="10">
        <f t="shared" si="49"/>
        <v>0</v>
      </c>
      <c r="I99" s="10">
        <f t="shared" si="49"/>
        <v>0</v>
      </c>
      <c r="J99" s="10">
        <f t="shared" si="49"/>
        <v>0</v>
      </c>
      <c r="K99" s="10">
        <f t="shared" si="49"/>
        <v>0</v>
      </c>
      <c r="L99" s="10">
        <f t="shared" si="49"/>
        <v>250</v>
      </c>
      <c r="M99" s="10">
        <f t="shared" si="49"/>
        <v>0</v>
      </c>
      <c r="N99" s="10">
        <f t="shared" si="49"/>
        <v>250</v>
      </c>
      <c r="O99" s="10">
        <f t="shared" si="49"/>
        <v>250</v>
      </c>
    </row>
    <row r="100" spans="1:15" ht="26.4" outlineLevel="7">
      <c r="A100" s="153" t="s">
        <v>405</v>
      </c>
      <c r="B100" s="154" t="s">
        <v>2</v>
      </c>
      <c r="C100" s="154" t="s">
        <v>49</v>
      </c>
      <c r="D100" s="154" t="s">
        <v>410</v>
      </c>
      <c r="E100" s="154" t="s">
        <v>1</v>
      </c>
      <c r="F100" s="155">
        <f>F101</f>
        <v>250</v>
      </c>
      <c r="G100" s="120">
        <f t="shared" ref="G100:O100" si="50">G101</f>
        <v>0</v>
      </c>
      <c r="H100" s="10">
        <f t="shared" si="50"/>
        <v>0</v>
      </c>
      <c r="I100" s="10">
        <f t="shared" si="50"/>
        <v>0</v>
      </c>
      <c r="J100" s="10">
        <f t="shared" si="50"/>
        <v>0</v>
      </c>
      <c r="K100" s="10">
        <f t="shared" si="50"/>
        <v>0</v>
      </c>
      <c r="L100" s="10">
        <f t="shared" si="50"/>
        <v>250</v>
      </c>
      <c r="M100" s="10">
        <f t="shared" si="50"/>
        <v>0</v>
      </c>
      <c r="N100" s="10">
        <f t="shared" si="50"/>
        <v>250</v>
      </c>
      <c r="O100" s="10">
        <f t="shared" si="50"/>
        <v>250</v>
      </c>
    </row>
    <row r="101" spans="1:15" ht="19.8" customHeight="1" outlineLevel="7">
      <c r="A101" s="153" t="s">
        <v>19</v>
      </c>
      <c r="B101" s="154" t="s">
        <v>2</v>
      </c>
      <c r="C101" s="154" t="s">
        <v>49</v>
      </c>
      <c r="D101" s="154" t="s">
        <v>410</v>
      </c>
      <c r="E101" s="154" t="s">
        <v>20</v>
      </c>
      <c r="F101" s="155">
        <f>F102</f>
        <v>250</v>
      </c>
      <c r="G101" s="120">
        <f t="shared" ref="G101:O101" si="51">G102</f>
        <v>0</v>
      </c>
      <c r="H101" s="10">
        <f t="shared" si="51"/>
        <v>0</v>
      </c>
      <c r="I101" s="10">
        <f t="shared" si="51"/>
        <v>0</v>
      </c>
      <c r="J101" s="10">
        <f t="shared" si="51"/>
        <v>0</v>
      </c>
      <c r="K101" s="10">
        <f t="shared" si="51"/>
        <v>0</v>
      </c>
      <c r="L101" s="10">
        <f t="shared" si="51"/>
        <v>250</v>
      </c>
      <c r="M101" s="10">
        <f t="shared" si="51"/>
        <v>0</v>
      </c>
      <c r="N101" s="10">
        <f t="shared" si="51"/>
        <v>250</v>
      </c>
      <c r="O101" s="10">
        <f t="shared" si="51"/>
        <v>250</v>
      </c>
    </row>
    <row r="102" spans="1:15" ht="26.4" outlineLevel="7">
      <c r="A102" s="153" t="s">
        <v>21</v>
      </c>
      <c r="B102" s="154" t="s">
        <v>2</v>
      </c>
      <c r="C102" s="154" t="s">
        <v>49</v>
      </c>
      <c r="D102" s="154" t="s">
        <v>410</v>
      </c>
      <c r="E102" s="154" t="s">
        <v>22</v>
      </c>
      <c r="F102" s="155">
        <f>G102+H102+I102+J102+K102+L102+M102</f>
        <v>250</v>
      </c>
      <c r="G102" s="120"/>
      <c r="H102" s="10"/>
      <c r="I102" s="10"/>
      <c r="J102" s="10"/>
      <c r="K102" s="10"/>
      <c r="L102" s="10">
        <v>250</v>
      </c>
      <c r="M102" s="10"/>
      <c r="N102" s="10">
        <v>250</v>
      </c>
      <c r="O102" s="10">
        <v>250</v>
      </c>
    </row>
    <row r="103" spans="1:15" ht="28.8" customHeight="1" outlineLevel="7">
      <c r="A103" s="153" t="s">
        <v>465</v>
      </c>
      <c r="B103" s="154" t="s">
        <v>2</v>
      </c>
      <c r="C103" s="154" t="s">
        <v>49</v>
      </c>
      <c r="D103" s="154" t="s">
        <v>327</v>
      </c>
      <c r="E103" s="154" t="s">
        <v>1</v>
      </c>
      <c r="F103" s="155">
        <f>F104</f>
        <v>5</v>
      </c>
      <c r="G103" s="120">
        <f t="shared" ref="G103:O103" si="52">G104</f>
        <v>0</v>
      </c>
      <c r="H103" s="10">
        <f t="shared" si="52"/>
        <v>0</v>
      </c>
      <c r="I103" s="10">
        <f t="shared" si="52"/>
        <v>0</v>
      </c>
      <c r="J103" s="10">
        <f t="shared" si="52"/>
        <v>0</v>
      </c>
      <c r="K103" s="10">
        <f t="shared" si="52"/>
        <v>0</v>
      </c>
      <c r="L103" s="10">
        <f t="shared" si="52"/>
        <v>5</v>
      </c>
      <c r="M103" s="10">
        <f t="shared" si="52"/>
        <v>0</v>
      </c>
      <c r="N103" s="10">
        <f t="shared" si="52"/>
        <v>5</v>
      </c>
      <c r="O103" s="10">
        <f t="shared" si="52"/>
        <v>5</v>
      </c>
    </row>
    <row r="104" spans="1:15" ht="25.95" customHeight="1" outlineLevel="7">
      <c r="A104" s="153" t="s">
        <v>346</v>
      </c>
      <c r="B104" s="154" t="s">
        <v>2</v>
      </c>
      <c r="C104" s="154" t="s">
        <v>49</v>
      </c>
      <c r="D104" s="154" t="s">
        <v>328</v>
      </c>
      <c r="E104" s="154" t="s">
        <v>1</v>
      </c>
      <c r="F104" s="155">
        <f>F105</f>
        <v>5</v>
      </c>
      <c r="G104" s="120">
        <f t="shared" ref="G104:O104" si="53">G105</f>
        <v>0</v>
      </c>
      <c r="H104" s="10">
        <f t="shared" si="53"/>
        <v>0</v>
      </c>
      <c r="I104" s="10">
        <f t="shared" si="53"/>
        <v>0</v>
      </c>
      <c r="J104" s="10">
        <f t="shared" si="53"/>
        <v>0</v>
      </c>
      <c r="K104" s="10">
        <f t="shared" si="53"/>
        <v>0</v>
      </c>
      <c r="L104" s="10">
        <f t="shared" si="53"/>
        <v>5</v>
      </c>
      <c r="M104" s="10">
        <f t="shared" si="53"/>
        <v>0</v>
      </c>
      <c r="N104" s="10">
        <f t="shared" si="53"/>
        <v>5</v>
      </c>
      <c r="O104" s="10">
        <f t="shared" si="53"/>
        <v>5</v>
      </c>
    </row>
    <row r="105" spans="1:15" ht="15.6" outlineLevel="7">
      <c r="A105" s="153" t="s">
        <v>329</v>
      </c>
      <c r="B105" s="154" t="s">
        <v>2</v>
      </c>
      <c r="C105" s="154" t="s">
        <v>49</v>
      </c>
      <c r="D105" s="154" t="s">
        <v>330</v>
      </c>
      <c r="E105" s="154" t="s">
        <v>1</v>
      </c>
      <c r="F105" s="155">
        <f>F106</f>
        <v>5</v>
      </c>
      <c r="G105" s="120">
        <f t="shared" ref="G105:O106" si="54">G106</f>
        <v>0</v>
      </c>
      <c r="H105" s="10">
        <f t="shared" si="54"/>
        <v>0</v>
      </c>
      <c r="I105" s="10">
        <f t="shared" si="54"/>
        <v>0</v>
      </c>
      <c r="J105" s="10">
        <f t="shared" si="54"/>
        <v>0</v>
      </c>
      <c r="K105" s="10">
        <f t="shared" si="54"/>
        <v>0</v>
      </c>
      <c r="L105" s="10">
        <f t="shared" si="54"/>
        <v>5</v>
      </c>
      <c r="M105" s="10">
        <f t="shared" si="54"/>
        <v>0</v>
      </c>
      <c r="N105" s="10">
        <f t="shared" si="54"/>
        <v>5</v>
      </c>
      <c r="O105" s="10">
        <f t="shared" si="54"/>
        <v>5</v>
      </c>
    </row>
    <row r="106" spans="1:15" ht="21" customHeight="1" outlineLevel="7">
      <c r="A106" s="153" t="s">
        <v>19</v>
      </c>
      <c r="B106" s="154" t="s">
        <v>2</v>
      </c>
      <c r="C106" s="154" t="s">
        <v>49</v>
      </c>
      <c r="D106" s="154" t="s">
        <v>330</v>
      </c>
      <c r="E106" s="154" t="s">
        <v>20</v>
      </c>
      <c r="F106" s="155">
        <f>F107</f>
        <v>5</v>
      </c>
      <c r="G106" s="120">
        <f t="shared" si="54"/>
        <v>0</v>
      </c>
      <c r="H106" s="10">
        <f t="shared" si="54"/>
        <v>0</v>
      </c>
      <c r="I106" s="10">
        <f t="shared" si="54"/>
        <v>0</v>
      </c>
      <c r="J106" s="10">
        <f t="shared" si="54"/>
        <v>0</v>
      </c>
      <c r="K106" s="10">
        <f t="shared" si="54"/>
        <v>0</v>
      </c>
      <c r="L106" s="10">
        <f t="shared" si="54"/>
        <v>5</v>
      </c>
      <c r="M106" s="10">
        <f t="shared" si="54"/>
        <v>0</v>
      </c>
      <c r="N106" s="10">
        <f t="shared" si="54"/>
        <v>5</v>
      </c>
      <c r="O106" s="10">
        <f t="shared" si="54"/>
        <v>5</v>
      </c>
    </row>
    <row r="107" spans="1:15" ht="27" customHeight="1" outlineLevel="7">
      <c r="A107" s="153" t="s">
        <v>21</v>
      </c>
      <c r="B107" s="154" t="s">
        <v>2</v>
      </c>
      <c r="C107" s="154" t="s">
        <v>49</v>
      </c>
      <c r="D107" s="154" t="s">
        <v>330</v>
      </c>
      <c r="E107" s="154" t="s">
        <v>22</v>
      </c>
      <c r="F107" s="155">
        <f>G107+H107+I107+J107+K107+L107+M107</f>
        <v>5</v>
      </c>
      <c r="G107" s="119"/>
      <c r="H107" s="9"/>
      <c r="I107" s="9"/>
      <c r="J107" s="9"/>
      <c r="K107" s="9"/>
      <c r="L107" s="9">
        <v>5</v>
      </c>
      <c r="M107" s="9"/>
      <c r="N107" s="9">
        <v>5</v>
      </c>
      <c r="O107" s="9">
        <v>5</v>
      </c>
    </row>
    <row r="108" spans="1:15" ht="42" hidden="1" customHeight="1" outlineLevel="2">
      <c r="A108" s="157" t="s">
        <v>466</v>
      </c>
      <c r="B108" s="154" t="s">
        <v>2</v>
      </c>
      <c r="C108" s="154" t="s">
        <v>49</v>
      </c>
      <c r="D108" s="154" t="s">
        <v>168</v>
      </c>
      <c r="E108" s="154" t="s">
        <v>1</v>
      </c>
      <c r="F108" s="155">
        <f>F109</f>
        <v>0</v>
      </c>
      <c r="G108" s="120">
        <f t="shared" ref="G108:O108" si="55">G109</f>
        <v>0</v>
      </c>
      <c r="H108" s="10">
        <f t="shared" si="55"/>
        <v>0</v>
      </c>
      <c r="I108" s="10">
        <f t="shared" si="55"/>
        <v>0</v>
      </c>
      <c r="J108" s="10">
        <f t="shared" si="55"/>
        <v>0</v>
      </c>
      <c r="K108" s="10">
        <f t="shared" si="55"/>
        <v>0</v>
      </c>
      <c r="L108" s="10">
        <f t="shared" si="55"/>
        <v>0</v>
      </c>
      <c r="M108" s="10">
        <f t="shared" si="55"/>
        <v>0</v>
      </c>
      <c r="N108" s="10">
        <f t="shared" si="55"/>
        <v>0</v>
      </c>
      <c r="O108" s="10">
        <f t="shared" si="55"/>
        <v>0</v>
      </c>
    </row>
    <row r="109" spans="1:15" ht="39.6" hidden="1" outlineLevel="4">
      <c r="A109" s="157" t="s">
        <v>467</v>
      </c>
      <c r="B109" s="154" t="s">
        <v>2</v>
      </c>
      <c r="C109" s="154" t="s">
        <v>49</v>
      </c>
      <c r="D109" s="154" t="s">
        <v>169</v>
      </c>
      <c r="E109" s="154" t="s">
        <v>1</v>
      </c>
      <c r="F109" s="155">
        <f>F110</f>
        <v>0</v>
      </c>
      <c r="G109" s="120">
        <f t="shared" ref="G109:O110" si="56">G110</f>
        <v>0</v>
      </c>
      <c r="H109" s="10">
        <f t="shared" si="56"/>
        <v>0</v>
      </c>
      <c r="I109" s="10">
        <f t="shared" si="56"/>
        <v>0</v>
      </c>
      <c r="J109" s="10">
        <f t="shared" si="56"/>
        <v>0</v>
      </c>
      <c r="K109" s="10">
        <f t="shared" si="56"/>
        <v>0</v>
      </c>
      <c r="L109" s="10">
        <f t="shared" si="56"/>
        <v>0</v>
      </c>
      <c r="M109" s="10">
        <f t="shared" si="56"/>
        <v>0</v>
      </c>
      <c r="N109" s="10">
        <f t="shared" si="56"/>
        <v>0</v>
      </c>
      <c r="O109" s="10">
        <f t="shared" si="56"/>
        <v>0</v>
      </c>
    </row>
    <row r="110" spans="1:15" ht="28.2" hidden="1" customHeight="1" outlineLevel="5">
      <c r="A110" s="157" t="s">
        <v>310</v>
      </c>
      <c r="B110" s="154" t="s">
        <v>2</v>
      </c>
      <c r="C110" s="154" t="s">
        <v>49</v>
      </c>
      <c r="D110" s="154" t="s">
        <v>170</v>
      </c>
      <c r="E110" s="154" t="s">
        <v>1</v>
      </c>
      <c r="F110" s="155">
        <f>F111</f>
        <v>0</v>
      </c>
      <c r="G110" s="120">
        <f t="shared" si="56"/>
        <v>0</v>
      </c>
      <c r="H110" s="10">
        <f t="shared" si="56"/>
        <v>0</v>
      </c>
      <c r="I110" s="10">
        <f t="shared" si="56"/>
        <v>0</v>
      </c>
      <c r="J110" s="10">
        <f t="shared" si="56"/>
        <v>0</v>
      </c>
      <c r="K110" s="10">
        <f t="shared" si="56"/>
        <v>0</v>
      </c>
      <c r="L110" s="10">
        <f t="shared" si="56"/>
        <v>0</v>
      </c>
      <c r="M110" s="10">
        <f t="shared" si="56"/>
        <v>0</v>
      </c>
      <c r="N110" s="10">
        <f t="shared" si="56"/>
        <v>0</v>
      </c>
      <c r="O110" s="10">
        <f t="shared" si="56"/>
        <v>0</v>
      </c>
    </row>
    <row r="111" spans="1:15" ht="28.2" hidden="1" customHeight="1" outlineLevel="5">
      <c r="A111" s="157" t="s">
        <v>19</v>
      </c>
      <c r="B111" s="154" t="s">
        <v>2</v>
      </c>
      <c r="C111" s="154" t="s">
        <v>49</v>
      </c>
      <c r="D111" s="154" t="s">
        <v>170</v>
      </c>
      <c r="E111" s="154" t="s">
        <v>20</v>
      </c>
      <c r="F111" s="155">
        <f>F112</f>
        <v>0</v>
      </c>
      <c r="G111" s="120">
        <f t="shared" ref="G111:O111" si="57">G112</f>
        <v>0</v>
      </c>
      <c r="H111" s="10">
        <f t="shared" si="57"/>
        <v>0</v>
      </c>
      <c r="I111" s="10">
        <f t="shared" si="57"/>
        <v>0</v>
      </c>
      <c r="J111" s="10">
        <f t="shared" si="57"/>
        <v>0</v>
      </c>
      <c r="K111" s="10">
        <f t="shared" si="57"/>
        <v>0</v>
      </c>
      <c r="L111" s="10">
        <f t="shared" si="57"/>
        <v>0</v>
      </c>
      <c r="M111" s="10">
        <f t="shared" si="57"/>
        <v>0</v>
      </c>
      <c r="N111" s="10">
        <f t="shared" si="57"/>
        <v>0</v>
      </c>
      <c r="O111" s="10">
        <f t="shared" si="57"/>
        <v>0</v>
      </c>
    </row>
    <row r="112" spans="1:15" ht="28.2" hidden="1" customHeight="1" outlineLevel="5">
      <c r="A112" s="157" t="s">
        <v>21</v>
      </c>
      <c r="B112" s="154" t="s">
        <v>2</v>
      </c>
      <c r="C112" s="154" t="s">
        <v>49</v>
      </c>
      <c r="D112" s="154" t="s">
        <v>170</v>
      </c>
      <c r="E112" s="154" t="s">
        <v>22</v>
      </c>
      <c r="F112" s="155">
        <f>G112+H112+I112+J112+K112+L112+M112</f>
        <v>0</v>
      </c>
      <c r="G112" s="120"/>
      <c r="H112" s="10"/>
      <c r="I112" s="10"/>
      <c r="J112" s="10"/>
      <c r="K112" s="10"/>
      <c r="L112" s="10"/>
      <c r="M112" s="10"/>
      <c r="N112" s="10"/>
      <c r="O112" s="10"/>
    </row>
    <row r="113" spans="1:15" ht="30" customHeight="1" outlineLevel="5">
      <c r="A113" s="153" t="s">
        <v>468</v>
      </c>
      <c r="B113" s="154" t="s">
        <v>2</v>
      </c>
      <c r="C113" s="154" t="s">
        <v>49</v>
      </c>
      <c r="D113" s="154" t="s">
        <v>275</v>
      </c>
      <c r="E113" s="154" t="s">
        <v>1</v>
      </c>
      <c r="F113" s="155">
        <f>F114</f>
        <v>5</v>
      </c>
      <c r="G113" s="120">
        <f t="shared" ref="G113:O113" si="58">G114</f>
        <v>0</v>
      </c>
      <c r="H113" s="10">
        <f t="shared" si="58"/>
        <v>0</v>
      </c>
      <c r="I113" s="10">
        <f t="shared" si="58"/>
        <v>0</v>
      </c>
      <c r="J113" s="10">
        <f t="shared" si="58"/>
        <v>0</v>
      </c>
      <c r="K113" s="10">
        <f t="shared" si="58"/>
        <v>0</v>
      </c>
      <c r="L113" s="10">
        <f t="shared" si="58"/>
        <v>5</v>
      </c>
      <c r="M113" s="10">
        <f t="shared" si="58"/>
        <v>0</v>
      </c>
      <c r="N113" s="10">
        <f t="shared" si="58"/>
        <v>5</v>
      </c>
      <c r="O113" s="10">
        <f t="shared" si="58"/>
        <v>5</v>
      </c>
    </row>
    <row r="114" spans="1:15" ht="26.4" outlineLevel="6">
      <c r="A114" s="153" t="s">
        <v>469</v>
      </c>
      <c r="B114" s="154" t="s">
        <v>2</v>
      </c>
      <c r="C114" s="154" t="s">
        <v>49</v>
      </c>
      <c r="D114" s="154" t="s">
        <v>276</v>
      </c>
      <c r="E114" s="154" t="s">
        <v>1</v>
      </c>
      <c r="F114" s="155">
        <f>F115</f>
        <v>5</v>
      </c>
      <c r="G114" s="120">
        <f t="shared" ref="G114:O114" si="59">G115</f>
        <v>0</v>
      </c>
      <c r="H114" s="10">
        <f t="shared" si="59"/>
        <v>0</v>
      </c>
      <c r="I114" s="10">
        <f t="shared" si="59"/>
        <v>0</v>
      </c>
      <c r="J114" s="10">
        <f t="shared" si="59"/>
        <v>0</v>
      </c>
      <c r="K114" s="10">
        <f t="shared" si="59"/>
        <v>0</v>
      </c>
      <c r="L114" s="10">
        <f t="shared" si="59"/>
        <v>5</v>
      </c>
      <c r="M114" s="10">
        <f t="shared" si="59"/>
        <v>0</v>
      </c>
      <c r="N114" s="10">
        <f t="shared" si="59"/>
        <v>5</v>
      </c>
      <c r="O114" s="10">
        <f t="shared" si="59"/>
        <v>5</v>
      </c>
    </row>
    <row r="115" spans="1:15" ht="15.6" outlineLevel="7">
      <c r="A115" s="153" t="s">
        <v>278</v>
      </c>
      <c r="B115" s="154" t="s">
        <v>2</v>
      </c>
      <c r="C115" s="154" t="s">
        <v>49</v>
      </c>
      <c r="D115" s="154" t="s">
        <v>277</v>
      </c>
      <c r="E115" s="154" t="s">
        <v>1</v>
      </c>
      <c r="F115" s="155">
        <f>F116</f>
        <v>5</v>
      </c>
      <c r="G115" s="120">
        <f t="shared" ref="G115:O115" si="60">G116</f>
        <v>0</v>
      </c>
      <c r="H115" s="10">
        <f t="shared" si="60"/>
        <v>0</v>
      </c>
      <c r="I115" s="10">
        <f t="shared" si="60"/>
        <v>0</v>
      </c>
      <c r="J115" s="10">
        <f t="shared" si="60"/>
        <v>0</v>
      </c>
      <c r="K115" s="10">
        <f t="shared" si="60"/>
        <v>0</v>
      </c>
      <c r="L115" s="10">
        <f t="shared" si="60"/>
        <v>5</v>
      </c>
      <c r="M115" s="10">
        <f t="shared" si="60"/>
        <v>0</v>
      </c>
      <c r="N115" s="10">
        <f t="shared" si="60"/>
        <v>5</v>
      </c>
      <c r="O115" s="10">
        <f t="shared" si="60"/>
        <v>5</v>
      </c>
    </row>
    <row r="116" spans="1:15" ht="19.8" customHeight="1" outlineLevel="2">
      <c r="A116" s="153" t="s">
        <v>19</v>
      </c>
      <c r="B116" s="154" t="s">
        <v>2</v>
      </c>
      <c r="C116" s="154" t="s">
        <v>49</v>
      </c>
      <c r="D116" s="154" t="s">
        <v>277</v>
      </c>
      <c r="E116" s="154" t="s">
        <v>20</v>
      </c>
      <c r="F116" s="155">
        <f>F117</f>
        <v>5</v>
      </c>
      <c r="G116" s="120">
        <f t="shared" ref="G116:O116" si="61">G117</f>
        <v>0</v>
      </c>
      <c r="H116" s="10">
        <f t="shared" si="61"/>
        <v>0</v>
      </c>
      <c r="I116" s="10">
        <f t="shared" si="61"/>
        <v>0</v>
      </c>
      <c r="J116" s="10">
        <f t="shared" si="61"/>
        <v>0</v>
      </c>
      <c r="K116" s="10">
        <f t="shared" si="61"/>
        <v>0</v>
      </c>
      <c r="L116" s="10">
        <f t="shared" si="61"/>
        <v>5</v>
      </c>
      <c r="M116" s="10">
        <f t="shared" si="61"/>
        <v>0</v>
      </c>
      <c r="N116" s="10">
        <f t="shared" si="61"/>
        <v>5</v>
      </c>
      <c r="O116" s="10">
        <f t="shared" si="61"/>
        <v>5</v>
      </c>
    </row>
    <row r="117" spans="1:15" ht="26.4" outlineLevel="4">
      <c r="A117" s="153" t="s">
        <v>21</v>
      </c>
      <c r="B117" s="154" t="s">
        <v>2</v>
      </c>
      <c r="C117" s="154" t="s">
        <v>49</v>
      </c>
      <c r="D117" s="154" t="s">
        <v>277</v>
      </c>
      <c r="E117" s="154" t="s">
        <v>22</v>
      </c>
      <c r="F117" s="155">
        <f>G117+H117+I117+J117+K117+L117+M117</f>
        <v>5</v>
      </c>
      <c r="G117" s="119"/>
      <c r="H117" s="9"/>
      <c r="I117" s="9"/>
      <c r="J117" s="9"/>
      <c r="K117" s="9"/>
      <c r="L117" s="9">
        <v>5</v>
      </c>
      <c r="M117" s="9"/>
      <c r="N117" s="9">
        <v>5</v>
      </c>
      <c r="O117" s="9">
        <v>5</v>
      </c>
    </row>
    <row r="118" spans="1:15" ht="39.6" outlineLevel="4">
      <c r="A118" s="153" t="s">
        <v>470</v>
      </c>
      <c r="B118" s="154" t="s">
        <v>2</v>
      </c>
      <c r="C118" s="154" t="s">
        <v>49</v>
      </c>
      <c r="D118" s="154" t="s">
        <v>324</v>
      </c>
      <c r="E118" s="154" t="s">
        <v>1</v>
      </c>
      <c r="F118" s="155">
        <f>F119</f>
        <v>5</v>
      </c>
      <c r="G118" s="120">
        <f t="shared" ref="G118:O118" si="62">G119</f>
        <v>0</v>
      </c>
      <c r="H118" s="10">
        <f t="shared" si="62"/>
        <v>0</v>
      </c>
      <c r="I118" s="10">
        <f t="shared" si="62"/>
        <v>0</v>
      </c>
      <c r="J118" s="10">
        <f t="shared" si="62"/>
        <v>0</v>
      </c>
      <c r="K118" s="10">
        <f t="shared" si="62"/>
        <v>0</v>
      </c>
      <c r="L118" s="10">
        <f t="shared" si="62"/>
        <v>5</v>
      </c>
      <c r="M118" s="10">
        <f t="shared" si="62"/>
        <v>0</v>
      </c>
      <c r="N118" s="10">
        <f t="shared" si="62"/>
        <v>5</v>
      </c>
      <c r="O118" s="10">
        <f t="shared" si="62"/>
        <v>5</v>
      </c>
    </row>
    <row r="119" spans="1:15" ht="27.6" customHeight="1" outlineLevel="4">
      <c r="A119" s="153" t="s">
        <v>471</v>
      </c>
      <c r="B119" s="154" t="s">
        <v>2</v>
      </c>
      <c r="C119" s="154" t="s">
        <v>49</v>
      </c>
      <c r="D119" s="154" t="s">
        <v>325</v>
      </c>
      <c r="E119" s="154" t="s">
        <v>1</v>
      </c>
      <c r="F119" s="155">
        <f>F120</f>
        <v>5</v>
      </c>
      <c r="G119" s="120">
        <f t="shared" ref="G119:O119" si="63">G120</f>
        <v>0</v>
      </c>
      <c r="H119" s="10">
        <f t="shared" si="63"/>
        <v>0</v>
      </c>
      <c r="I119" s="10">
        <f t="shared" si="63"/>
        <v>0</v>
      </c>
      <c r="J119" s="10">
        <f t="shared" si="63"/>
        <v>0</v>
      </c>
      <c r="K119" s="10">
        <f t="shared" si="63"/>
        <v>0</v>
      </c>
      <c r="L119" s="10">
        <f t="shared" si="63"/>
        <v>5</v>
      </c>
      <c r="M119" s="10">
        <f t="shared" si="63"/>
        <v>0</v>
      </c>
      <c r="N119" s="10">
        <f t="shared" si="63"/>
        <v>5</v>
      </c>
      <c r="O119" s="10">
        <f t="shared" si="63"/>
        <v>5</v>
      </c>
    </row>
    <row r="120" spans="1:15" ht="26.4" outlineLevel="4">
      <c r="A120" s="153" t="s">
        <v>323</v>
      </c>
      <c r="B120" s="154" t="s">
        <v>2</v>
      </c>
      <c r="C120" s="154" t="s">
        <v>49</v>
      </c>
      <c r="D120" s="154" t="s">
        <v>326</v>
      </c>
      <c r="E120" s="154" t="s">
        <v>1</v>
      </c>
      <c r="F120" s="155">
        <f>F121</f>
        <v>5</v>
      </c>
      <c r="G120" s="120">
        <f t="shared" ref="G120:O120" si="64">G121</f>
        <v>0</v>
      </c>
      <c r="H120" s="10">
        <f t="shared" si="64"/>
        <v>0</v>
      </c>
      <c r="I120" s="10">
        <f t="shared" si="64"/>
        <v>0</v>
      </c>
      <c r="J120" s="10">
        <f t="shared" si="64"/>
        <v>0</v>
      </c>
      <c r="K120" s="10">
        <f t="shared" si="64"/>
        <v>0</v>
      </c>
      <c r="L120" s="10">
        <f t="shared" si="64"/>
        <v>5</v>
      </c>
      <c r="M120" s="10">
        <f t="shared" si="64"/>
        <v>0</v>
      </c>
      <c r="N120" s="10">
        <f t="shared" si="64"/>
        <v>5</v>
      </c>
      <c r="O120" s="10">
        <f t="shared" si="64"/>
        <v>5</v>
      </c>
    </row>
    <row r="121" spans="1:15" ht="18" customHeight="1" outlineLevel="4">
      <c r="A121" s="153" t="s">
        <v>19</v>
      </c>
      <c r="B121" s="154" t="s">
        <v>2</v>
      </c>
      <c r="C121" s="154" t="s">
        <v>49</v>
      </c>
      <c r="D121" s="154" t="s">
        <v>326</v>
      </c>
      <c r="E121" s="154" t="s">
        <v>20</v>
      </c>
      <c r="F121" s="155">
        <f>F122</f>
        <v>5</v>
      </c>
      <c r="G121" s="120">
        <f t="shared" ref="G121:O121" si="65">G122</f>
        <v>0</v>
      </c>
      <c r="H121" s="10">
        <f t="shared" si="65"/>
        <v>0</v>
      </c>
      <c r="I121" s="10">
        <f t="shared" si="65"/>
        <v>0</v>
      </c>
      <c r="J121" s="10">
        <f t="shared" si="65"/>
        <v>0</v>
      </c>
      <c r="K121" s="10">
        <f t="shared" si="65"/>
        <v>0</v>
      </c>
      <c r="L121" s="10">
        <f t="shared" si="65"/>
        <v>5</v>
      </c>
      <c r="M121" s="10">
        <f t="shared" si="65"/>
        <v>0</v>
      </c>
      <c r="N121" s="10">
        <f t="shared" si="65"/>
        <v>5</v>
      </c>
      <c r="O121" s="10">
        <f t="shared" si="65"/>
        <v>5</v>
      </c>
    </row>
    <row r="122" spans="1:15" ht="26.4" outlineLevel="4">
      <c r="A122" s="153" t="s">
        <v>21</v>
      </c>
      <c r="B122" s="154" t="s">
        <v>2</v>
      </c>
      <c r="C122" s="154" t="s">
        <v>49</v>
      </c>
      <c r="D122" s="154" t="s">
        <v>326</v>
      </c>
      <c r="E122" s="154" t="s">
        <v>22</v>
      </c>
      <c r="F122" s="155">
        <f>G122+H122+I122+J122+K122+L122+M122</f>
        <v>5</v>
      </c>
      <c r="G122" s="119"/>
      <c r="H122" s="9"/>
      <c r="I122" s="9"/>
      <c r="J122" s="9"/>
      <c r="K122" s="9"/>
      <c r="L122" s="9">
        <v>5</v>
      </c>
      <c r="M122" s="9"/>
      <c r="N122" s="9">
        <v>5</v>
      </c>
      <c r="O122" s="9">
        <v>5</v>
      </c>
    </row>
    <row r="123" spans="1:15" ht="39.6" outlineLevel="4">
      <c r="A123" s="158" t="s">
        <v>476</v>
      </c>
      <c r="B123" s="154" t="s">
        <v>2</v>
      </c>
      <c r="C123" s="154" t="s">
        <v>49</v>
      </c>
      <c r="D123" s="159" t="s">
        <v>472</v>
      </c>
      <c r="E123" s="159" t="s">
        <v>1</v>
      </c>
      <c r="F123" s="155">
        <f>F124</f>
        <v>140</v>
      </c>
      <c r="G123" s="120">
        <f t="shared" ref="G123:O123" si="66">G124</f>
        <v>0</v>
      </c>
      <c r="H123" s="10">
        <f t="shared" si="66"/>
        <v>0</v>
      </c>
      <c r="I123" s="10">
        <f t="shared" si="66"/>
        <v>0</v>
      </c>
      <c r="J123" s="10">
        <f t="shared" si="66"/>
        <v>0</v>
      </c>
      <c r="K123" s="10">
        <f t="shared" si="66"/>
        <v>0</v>
      </c>
      <c r="L123" s="10">
        <f t="shared" si="66"/>
        <v>140</v>
      </c>
      <c r="M123" s="10">
        <f t="shared" si="66"/>
        <v>0</v>
      </c>
      <c r="N123" s="10">
        <f t="shared" si="66"/>
        <v>140</v>
      </c>
      <c r="O123" s="10">
        <f t="shared" si="66"/>
        <v>140</v>
      </c>
    </row>
    <row r="124" spans="1:15" ht="39.6" outlineLevel="4">
      <c r="A124" s="160" t="s">
        <v>477</v>
      </c>
      <c r="B124" s="154" t="s">
        <v>2</v>
      </c>
      <c r="C124" s="154" t="s">
        <v>49</v>
      </c>
      <c r="D124" s="159" t="s">
        <v>473</v>
      </c>
      <c r="E124" s="159" t="s">
        <v>1</v>
      </c>
      <c r="F124" s="155">
        <f>F125</f>
        <v>140</v>
      </c>
      <c r="G124" s="120">
        <f t="shared" ref="G124:O124" si="67">G125</f>
        <v>0</v>
      </c>
      <c r="H124" s="10">
        <f t="shared" si="67"/>
        <v>0</v>
      </c>
      <c r="I124" s="10">
        <f t="shared" si="67"/>
        <v>0</v>
      </c>
      <c r="J124" s="10">
        <f t="shared" si="67"/>
        <v>0</v>
      </c>
      <c r="K124" s="10">
        <f t="shared" si="67"/>
        <v>0</v>
      </c>
      <c r="L124" s="10">
        <f t="shared" si="67"/>
        <v>140</v>
      </c>
      <c r="M124" s="10">
        <f t="shared" si="67"/>
        <v>0</v>
      </c>
      <c r="N124" s="10">
        <f t="shared" si="67"/>
        <v>140</v>
      </c>
      <c r="O124" s="10">
        <f t="shared" si="67"/>
        <v>140</v>
      </c>
    </row>
    <row r="125" spans="1:15" ht="26.4" outlineLevel="4">
      <c r="A125" s="160" t="s">
        <v>475</v>
      </c>
      <c r="B125" s="154" t="s">
        <v>2</v>
      </c>
      <c r="C125" s="154" t="s">
        <v>49</v>
      </c>
      <c r="D125" s="159" t="s">
        <v>474</v>
      </c>
      <c r="E125" s="159" t="s">
        <v>1</v>
      </c>
      <c r="F125" s="155">
        <f>F126</f>
        <v>140</v>
      </c>
      <c r="G125" s="120">
        <f t="shared" ref="G125:O125" si="68">G126</f>
        <v>0</v>
      </c>
      <c r="H125" s="10">
        <f t="shared" si="68"/>
        <v>0</v>
      </c>
      <c r="I125" s="10">
        <f t="shared" si="68"/>
        <v>0</v>
      </c>
      <c r="J125" s="10">
        <f t="shared" si="68"/>
        <v>0</v>
      </c>
      <c r="K125" s="10">
        <f t="shared" si="68"/>
        <v>0</v>
      </c>
      <c r="L125" s="10">
        <f t="shared" si="68"/>
        <v>140</v>
      </c>
      <c r="M125" s="10">
        <f t="shared" si="68"/>
        <v>0</v>
      </c>
      <c r="N125" s="10">
        <f t="shared" si="68"/>
        <v>140</v>
      </c>
      <c r="O125" s="10">
        <f t="shared" si="68"/>
        <v>140</v>
      </c>
    </row>
    <row r="126" spans="1:15" ht="15.6" outlineLevel="4">
      <c r="A126" s="160" t="s">
        <v>61</v>
      </c>
      <c r="B126" s="154" t="s">
        <v>2</v>
      </c>
      <c r="C126" s="154" t="s">
        <v>49</v>
      </c>
      <c r="D126" s="159" t="s">
        <v>474</v>
      </c>
      <c r="E126" s="159" t="s">
        <v>62</v>
      </c>
      <c r="F126" s="155">
        <f>F127</f>
        <v>140</v>
      </c>
      <c r="G126" s="120">
        <f t="shared" ref="G126:O126" si="69">G127</f>
        <v>0</v>
      </c>
      <c r="H126" s="10">
        <f t="shared" si="69"/>
        <v>0</v>
      </c>
      <c r="I126" s="10">
        <f t="shared" si="69"/>
        <v>0</v>
      </c>
      <c r="J126" s="10">
        <f t="shared" si="69"/>
        <v>0</v>
      </c>
      <c r="K126" s="10">
        <f t="shared" si="69"/>
        <v>0</v>
      </c>
      <c r="L126" s="10">
        <f t="shared" si="69"/>
        <v>140</v>
      </c>
      <c r="M126" s="10">
        <f t="shared" si="69"/>
        <v>0</v>
      </c>
      <c r="N126" s="10">
        <f t="shared" si="69"/>
        <v>140</v>
      </c>
      <c r="O126" s="10">
        <f t="shared" si="69"/>
        <v>140</v>
      </c>
    </row>
    <row r="127" spans="1:15" ht="15.6" outlineLevel="4">
      <c r="A127" s="161" t="s">
        <v>202</v>
      </c>
      <c r="B127" s="154" t="s">
        <v>2</v>
      </c>
      <c r="C127" s="154" t="s">
        <v>49</v>
      </c>
      <c r="D127" s="159" t="s">
        <v>474</v>
      </c>
      <c r="E127" s="159" t="s">
        <v>203</v>
      </c>
      <c r="F127" s="155">
        <f>G127+H127+I127+J127+K127+L127+M127</f>
        <v>140</v>
      </c>
      <c r="G127" s="119"/>
      <c r="H127" s="9"/>
      <c r="I127" s="9"/>
      <c r="J127" s="9"/>
      <c r="K127" s="9"/>
      <c r="L127" s="9">
        <v>140</v>
      </c>
      <c r="M127" s="9"/>
      <c r="N127" s="9">
        <v>140</v>
      </c>
      <c r="O127" s="9">
        <v>140</v>
      </c>
    </row>
    <row r="128" spans="1:15" ht="15.75" customHeight="1" outlineLevel="5">
      <c r="A128" s="153" t="s">
        <v>7</v>
      </c>
      <c r="B128" s="154" t="s">
        <v>2</v>
      </c>
      <c r="C128" s="154" t="s">
        <v>49</v>
      </c>
      <c r="D128" s="154" t="s">
        <v>8</v>
      </c>
      <c r="E128" s="154" t="s">
        <v>1</v>
      </c>
      <c r="F128" s="155">
        <f>F129</f>
        <v>131854.24231999999</v>
      </c>
      <c r="G128" s="120">
        <f t="shared" ref="G128:L128" si="70">G129</f>
        <v>41924.073000000004</v>
      </c>
      <c r="H128" s="10">
        <f t="shared" si="70"/>
        <v>20621.851999999999</v>
      </c>
      <c r="I128" s="10">
        <f t="shared" si="70"/>
        <v>258</v>
      </c>
      <c r="J128" s="10">
        <f t="shared" si="70"/>
        <v>20909.356</v>
      </c>
      <c r="K128" s="10">
        <f t="shared" si="70"/>
        <v>0</v>
      </c>
      <c r="L128" s="10">
        <f t="shared" si="70"/>
        <v>0</v>
      </c>
      <c r="M128" s="10">
        <f>M129</f>
        <v>48140.961320000002</v>
      </c>
      <c r="N128" s="60">
        <f>N129</f>
        <v>90760.306739999985</v>
      </c>
      <c r="O128" s="60">
        <f>O129</f>
        <v>91140.145739999993</v>
      </c>
    </row>
    <row r="129" spans="1:15" ht="26.4" outlineLevel="6">
      <c r="A129" s="153" t="s">
        <v>9</v>
      </c>
      <c r="B129" s="154" t="s">
        <v>2</v>
      </c>
      <c r="C129" s="154" t="s">
        <v>49</v>
      </c>
      <c r="D129" s="154" t="s">
        <v>10</v>
      </c>
      <c r="E129" s="154" t="s">
        <v>1</v>
      </c>
      <c r="F129" s="155">
        <f>F130+F137+F140+F145+F148+F151+F154+F157+F160+F163+F166+F171+F179+F182+F185+F188+F193+F198+F203+F206+F209</f>
        <v>131854.24231999999</v>
      </c>
      <c r="G129" s="120">
        <f t="shared" ref="G129:O129" si="71">G130+G137+G140+G145+G148+G151+G154+G157+G160+G163+G166+G171+G179+G182+G185+G188+G193+G198+G203+G206+G209</f>
        <v>41924.073000000004</v>
      </c>
      <c r="H129" s="10">
        <f t="shared" si="71"/>
        <v>20621.851999999999</v>
      </c>
      <c r="I129" s="10">
        <f t="shared" si="71"/>
        <v>258</v>
      </c>
      <c r="J129" s="10">
        <f t="shared" si="71"/>
        <v>20909.356</v>
      </c>
      <c r="K129" s="10">
        <f t="shared" si="71"/>
        <v>0</v>
      </c>
      <c r="L129" s="10">
        <f t="shared" si="71"/>
        <v>0</v>
      </c>
      <c r="M129" s="10">
        <f t="shared" si="71"/>
        <v>48140.961320000002</v>
      </c>
      <c r="N129" s="10">
        <f t="shared" si="71"/>
        <v>90760.306739999985</v>
      </c>
      <c r="O129" s="10">
        <f t="shared" si="71"/>
        <v>91140.145739999993</v>
      </c>
    </row>
    <row r="130" spans="1:15" ht="39.6" outlineLevel="7">
      <c r="A130" s="153" t="s">
        <v>478</v>
      </c>
      <c r="B130" s="154" t="s">
        <v>2</v>
      </c>
      <c r="C130" s="154" t="s">
        <v>49</v>
      </c>
      <c r="D130" s="154" t="s">
        <v>65</v>
      </c>
      <c r="E130" s="154" t="s">
        <v>1</v>
      </c>
      <c r="F130" s="155">
        <f>F131+F133+F135</f>
        <v>3064.1179999999999</v>
      </c>
      <c r="G130" s="120">
        <f t="shared" ref="G130:O130" si="72">G131+G133+G135</f>
        <v>0</v>
      </c>
      <c r="H130" s="10">
        <f t="shared" si="72"/>
        <v>2356.1179999999999</v>
      </c>
      <c r="I130" s="10">
        <f t="shared" si="72"/>
        <v>0</v>
      </c>
      <c r="J130" s="10">
        <f t="shared" si="72"/>
        <v>708</v>
      </c>
      <c r="K130" s="10">
        <f t="shared" si="72"/>
        <v>0</v>
      </c>
      <c r="L130" s="10">
        <f t="shared" si="72"/>
        <v>0</v>
      </c>
      <c r="M130" s="10">
        <f>M131+M133+M135</f>
        <v>0</v>
      </c>
      <c r="N130" s="10">
        <f t="shared" si="72"/>
        <v>2364.1179999999999</v>
      </c>
      <c r="O130" s="10">
        <f t="shared" si="72"/>
        <v>2364.1179999999999</v>
      </c>
    </row>
    <row r="131" spans="1:15" ht="27" customHeight="1" outlineLevel="2">
      <c r="A131" s="153" t="s">
        <v>19</v>
      </c>
      <c r="B131" s="154" t="s">
        <v>2</v>
      </c>
      <c r="C131" s="154" t="s">
        <v>49</v>
      </c>
      <c r="D131" s="154" t="s">
        <v>65</v>
      </c>
      <c r="E131" s="154" t="s">
        <v>20</v>
      </c>
      <c r="F131" s="155">
        <f>F132</f>
        <v>3064.1179999999999</v>
      </c>
      <c r="G131" s="120">
        <f t="shared" ref="G131:O131" si="73">G132</f>
        <v>0</v>
      </c>
      <c r="H131" s="10">
        <f t="shared" si="73"/>
        <v>2356.1179999999999</v>
      </c>
      <c r="I131" s="10">
        <f t="shared" si="73"/>
        <v>0</v>
      </c>
      <c r="J131" s="10">
        <f t="shared" si="73"/>
        <v>708</v>
      </c>
      <c r="K131" s="10">
        <f t="shared" si="73"/>
        <v>0</v>
      </c>
      <c r="L131" s="10">
        <f t="shared" si="73"/>
        <v>0</v>
      </c>
      <c r="M131" s="10">
        <f t="shared" si="73"/>
        <v>0</v>
      </c>
      <c r="N131" s="10">
        <f t="shared" si="73"/>
        <v>2364.1179999999999</v>
      </c>
      <c r="O131" s="10">
        <f t="shared" si="73"/>
        <v>2364.1179999999999</v>
      </c>
    </row>
    <row r="132" spans="1:15" ht="26.4" outlineLevel="4">
      <c r="A132" s="153" t="s">
        <v>21</v>
      </c>
      <c r="B132" s="154" t="s">
        <v>2</v>
      </c>
      <c r="C132" s="154" t="s">
        <v>49</v>
      </c>
      <c r="D132" s="154" t="s">
        <v>65</v>
      </c>
      <c r="E132" s="154" t="s">
        <v>22</v>
      </c>
      <c r="F132" s="155">
        <f>G132+H132+I132+J132+K132+L132+M132</f>
        <v>3064.1179999999999</v>
      </c>
      <c r="G132" s="119"/>
      <c r="H132" s="10">
        <f>1768.33+587.788</f>
        <v>2356.1179999999999</v>
      </c>
      <c r="I132" s="9"/>
      <c r="J132" s="9">
        <f>8+700</f>
        <v>708</v>
      </c>
      <c r="K132" s="9"/>
      <c r="L132" s="9"/>
      <c r="M132" s="9"/>
      <c r="N132" s="9">
        <v>2364.1179999999999</v>
      </c>
      <c r="O132" s="9">
        <v>2364.1179999999999</v>
      </c>
    </row>
    <row r="133" spans="1:15" ht="26.4" hidden="1" outlineLevel="4">
      <c r="A133" s="158" t="s">
        <v>125</v>
      </c>
      <c r="B133" s="159" t="s">
        <v>2</v>
      </c>
      <c r="C133" s="159" t="s">
        <v>49</v>
      </c>
      <c r="D133" s="159" t="s">
        <v>65</v>
      </c>
      <c r="E133" s="159" t="s">
        <v>126</v>
      </c>
      <c r="F133" s="155">
        <f>F134</f>
        <v>0</v>
      </c>
      <c r="G133" s="120">
        <f t="shared" ref="G133:O133" si="74">G134</f>
        <v>0</v>
      </c>
      <c r="H133" s="10">
        <f t="shared" si="74"/>
        <v>0</v>
      </c>
      <c r="I133" s="10">
        <f t="shared" si="74"/>
        <v>0</v>
      </c>
      <c r="J133" s="10">
        <f t="shared" si="74"/>
        <v>0</v>
      </c>
      <c r="K133" s="10">
        <f t="shared" si="74"/>
        <v>0</v>
      </c>
      <c r="L133" s="10">
        <f t="shared" si="74"/>
        <v>0</v>
      </c>
      <c r="M133" s="10">
        <f t="shared" si="74"/>
        <v>0</v>
      </c>
      <c r="N133" s="10">
        <f t="shared" si="74"/>
        <v>0</v>
      </c>
      <c r="O133" s="10">
        <f t="shared" si="74"/>
        <v>0</v>
      </c>
    </row>
    <row r="134" spans="1:15" ht="15.6" hidden="1" outlineLevel="4">
      <c r="A134" s="161" t="s">
        <v>127</v>
      </c>
      <c r="B134" s="159" t="s">
        <v>2</v>
      </c>
      <c r="C134" s="159" t="s">
        <v>49</v>
      </c>
      <c r="D134" s="159" t="s">
        <v>65</v>
      </c>
      <c r="E134" s="159" t="s">
        <v>128</v>
      </c>
      <c r="F134" s="155">
        <f>G134+H134+I134+J134+K134+L134+M134</f>
        <v>0</v>
      </c>
      <c r="G134" s="119"/>
      <c r="H134" s="10"/>
      <c r="I134" s="9"/>
      <c r="J134" s="73"/>
      <c r="K134" s="9"/>
      <c r="L134" s="73"/>
      <c r="M134" s="9"/>
      <c r="N134" s="73"/>
      <c r="O134" s="73"/>
    </row>
    <row r="135" spans="1:15" ht="15.6" hidden="1" outlineLevel="4">
      <c r="A135" s="153" t="s">
        <v>23</v>
      </c>
      <c r="B135" s="154" t="s">
        <v>2</v>
      </c>
      <c r="C135" s="154" t="s">
        <v>49</v>
      </c>
      <c r="D135" s="154" t="s">
        <v>65</v>
      </c>
      <c r="E135" s="154" t="s">
        <v>24</v>
      </c>
      <c r="F135" s="155">
        <f>F136</f>
        <v>0</v>
      </c>
      <c r="G135" s="120">
        <f t="shared" ref="G135:O135" si="75">G136</f>
        <v>0</v>
      </c>
      <c r="H135" s="10">
        <f t="shared" si="75"/>
        <v>0</v>
      </c>
      <c r="I135" s="10">
        <f t="shared" si="75"/>
        <v>0</v>
      </c>
      <c r="J135" s="10">
        <f t="shared" si="75"/>
        <v>0</v>
      </c>
      <c r="K135" s="10">
        <f t="shared" si="75"/>
        <v>0</v>
      </c>
      <c r="L135" s="10">
        <f t="shared" si="75"/>
        <v>0</v>
      </c>
      <c r="M135" s="10">
        <f t="shared" si="75"/>
        <v>0</v>
      </c>
      <c r="N135" s="10">
        <f t="shared" si="75"/>
        <v>0</v>
      </c>
      <c r="O135" s="10">
        <f t="shared" si="75"/>
        <v>0</v>
      </c>
    </row>
    <row r="136" spans="1:15" ht="15.6" hidden="1" outlineLevel="4">
      <c r="A136" s="153" t="s">
        <v>25</v>
      </c>
      <c r="B136" s="154" t="s">
        <v>2</v>
      </c>
      <c r="C136" s="154" t="s">
        <v>49</v>
      </c>
      <c r="D136" s="154" t="s">
        <v>65</v>
      </c>
      <c r="E136" s="154" t="s">
        <v>26</v>
      </c>
      <c r="F136" s="155">
        <f>G136+H136+I136+J136+K136+L136+M136</f>
        <v>0</v>
      </c>
      <c r="G136" s="119"/>
      <c r="H136" s="73"/>
      <c r="I136" s="9"/>
      <c r="J136" s="73"/>
      <c r="K136" s="9"/>
      <c r="L136" s="73"/>
      <c r="M136" s="9"/>
      <c r="N136" s="73"/>
      <c r="O136" s="73"/>
    </row>
    <row r="137" spans="1:15" ht="39.6" outlineLevel="5">
      <c r="A137" s="153" t="s">
        <v>66</v>
      </c>
      <c r="B137" s="154" t="s">
        <v>2</v>
      </c>
      <c r="C137" s="154" t="s">
        <v>49</v>
      </c>
      <c r="D137" s="154" t="s">
        <v>67</v>
      </c>
      <c r="E137" s="154" t="s">
        <v>1</v>
      </c>
      <c r="F137" s="155">
        <f>F138</f>
        <v>2000</v>
      </c>
      <c r="G137" s="120">
        <f t="shared" ref="G137:O137" si="76">G138</f>
        <v>0</v>
      </c>
      <c r="H137" s="10">
        <f t="shared" si="76"/>
        <v>0</v>
      </c>
      <c r="I137" s="10">
        <f t="shared" si="76"/>
        <v>0</v>
      </c>
      <c r="J137" s="10">
        <f t="shared" si="76"/>
        <v>2000</v>
      </c>
      <c r="K137" s="10">
        <f t="shared" si="76"/>
        <v>0</v>
      </c>
      <c r="L137" s="10">
        <f t="shared" si="76"/>
        <v>0</v>
      </c>
      <c r="M137" s="10">
        <f t="shared" si="76"/>
        <v>0</v>
      </c>
      <c r="N137" s="10">
        <f t="shared" si="76"/>
        <v>1000</v>
      </c>
      <c r="O137" s="10">
        <f t="shared" si="76"/>
        <v>1000</v>
      </c>
    </row>
    <row r="138" spans="1:15" ht="26.4" outlineLevel="6">
      <c r="A138" s="153" t="s">
        <v>19</v>
      </c>
      <c r="B138" s="154" t="s">
        <v>2</v>
      </c>
      <c r="C138" s="154" t="s">
        <v>49</v>
      </c>
      <c r="D138" s="154" t="s">
        <v>67</v>
      </c>
      <c r="E138" s="154" t="s">
        <v>20</v>
      </c>
      <c r="F138" s="155">
        <f>F139</f>
        <v>2000</v>
      </c>
      <c r="G138" s="120">
        <f t="shared" ref="G138:O138" si="77">G139</f>
        <v>0</v>
      </c>
      <c r="H138" s="10">
        <f t="shared" si="77"/>
        <v>0</v>
      </c>
      <c r="I138" s="10">
        <f t="shared" si="77"/>
        <v>0</v>
      </c>
      <c r="J138" s="10">
        <f t="shared" si="77"/>
        <v>2000</v>
      </c>
      <c r="K138" s="10">
        <f t="shared" si="77"/>
        <v>0</v>
      </c>
      <c r="L138" s="10">
        <f t="shared" si="77"/>
        <v>0</v>
      </c>
      <c r="M138" s="10">
        <f t="shared" si="77"/>
        <v>0</v>
      </c>
      <c r="N138" s="10">
        <f t="shared" si="77"/>
        <v>1000</v>
      </c>
      <c r="O138" s="10">
        <f t="shared" si="77"/>
        <v>1000</v>
      </c>
    </row>
    <row r="139" spans="1:15" ht="26.4" outlineLevel="7">
      <c r="A139" s="153" t="s">
        <v>21</v>
      </c>
      <c r="B139" s="154" t="s">
        <v>2</v>
      </c>
      <c r="C139" s="154" t="s">
        <v>49</v>
      </c>
      <c r="D139" s="154" t="s">
        <v>67</v>
      </c>
      <c r="E139" s="154" t="s">
        <v>22</v>
      </c>
      <c r="F139" s="155">
        <f>G139+H139+I139+J139+K139+L139+M139</f>
        <v>2000</v>
      </c>
      <c r="G139" s="119"/>
      <c r="H139" s="9"/>
      <c r="I139" s="9"/>
      <c r="J139" s="9">
        <v>2000</v>
      </c>
      <c r="K139" s="9"/>
      <c r="L139" s="9"/>
      <c r="M139" s="9"/>
      <c r="N139" s="9">
        <v>1000</v>
      </c>
      <c r="O139" s="9">
        <v>1000</v>
      </c>
    </row>
    <row r="140" spans="1:15" ht="15.6" hidden="1" outlineLevel="7">
      <c r="A140" s="153" t="s">
        <v>454</v>
      </c>
      <c r="B140" s="154" t="s">
        <v>2</v>
      </c>
      <c r="C140" s="154" t="s">
        <v>49</v>
      </c>
      <c r="D140" s="154" t="s">
        <v>45</v>
      </c>
      <c r="E140" s="154" t="s">
        <v>1</v>
      </c>
      <c r="F140" s="155">
        <f>F141+F143</f>
        <v>0</v>
      </c>
      <c r="G140" s="120">
        <f t="shared" ref="G140:O140" si="78">G141+G143</f>
        <v>0</v>
      </c>
      <c r="H140" s="10">
        <f t="shared" si="78"/>
        <v>0</v>
      </c>
      <c r="I140" s="10">
        <f t="shared" si="78"/>
        <v>0</v>
      </c>
      <c r="J140" s="10">
        <f t="shared" si="78"/>
        <v>0</v>
      </c>
      <c r="K140" s="10">
        <f t="shared" si="78"/>
        <v>0</v>
      </c>
      <c r="L140" s="10">
        <f t="shared" si="78"/>
        <v>0</v>
      </c>
      <c r="M140" s="10">
        <f>M141+M143</f>
        <v>0</v>
      </c>
      <c r="N140" s="10">
        <f t="shared" si="78"/>
        <v>0</v>
      </c>
      <c r="O140" s="10">
        <f t="shared" si="78"/>
        <v>0</v>
      </c>
    </row>
    <row r="141" spans="1:15" ht="15" hidden="1" customHeight="1" outlineLevel="7">
      <c r="A141" s="158" t="s">
        <v>19</v>
      </c>
      <c r="B141" s="159" t="s">
        <v>2</v>
      </c>
      <c r="C141" s="159" t="s">
        <v>49</v>
      </c>
      <c r="D141" s="159" t="s">
        <v>45</v>
      </c>
      <c r="E141" s="159" t="s">
        <v>20</v>
      </c>
      <c r="F141" s="155">
        <f>F142</f>
        <v>0</v>
      </c>
      <c r="G141" s="120">
        <f t="shared" ref="G141:O141" si="79">G142</f>
        <v>0</v>
      </c>
      <c r="H141" s="10">
        <f t="shared" si="79"/>
        <v>0</v>
      </c>
      <c r="I141" s="10">
        <f t="shared" si="79"/>
        <v>0</v>
      </c>
      <c r="J141" s="10">
        <f t="shared" si="79"/>
        <v>0</v>
      </c>
      <c r="K141" s="10">
        <f t="shared" si="79"/>
        <v>0</v>
      </c>
      <c r="L141" s="10">
        <f t="shared" si="79"/>
        <v>0</v>
      </c>
      <c r="M141" s="10">
        <f t="shared" si="79"/>
        <v>0</v>
      </c>
      <c r="N141" s="10">
        <f t="shared" si="79"/>
        <v>0</v>
      </c>
      <c r="O141" s="10">
        <f t="shared" si="79"/>
        <v>0</v>
      </c>
    </row>
    <row r="142" spans="1:15" ht="26.4" hidden="1" outlineLevel="7">
      <c r="A142" s="160" t="s">
        <v>21</v>
      </c>
      <c r="B142" s="159" t="s">
        <v>2</v>
      </c>
      <c r="C142" s="159" t="s">
        <v>49</v>
      </c>
      <c r="D142" s="159" t="s">
        <v>45</v>
      </c>
      <c r="E142" s="159" t="s">
        <v>22</v>
      </c>
      <c r="F142" s="155">
        <f>G142+H142+I142+J142+K142+L142+M142</f>
        <v>0</v>
      </c>
      <c r="G142" s="120"/>
      <c r="H142" s="10"/>
      <c r="I142" s="10"/>
      <c r="J142" s="10"/>
      <c r="K142" s="10"/>
      <c r="L142" s="10"/>
      <c r="M142" s="10"/>
      <c r="N142" s="10"/>
      <c r="O142" s="10"/>
    </row>
    <row r="143" spans="1:15" ht="15.6" hidden="1" outlineLevel="7">
      <c r="A143" s="162" t="s">
        <v>61</v>
      </c>
      <c r="B143" s="154" t="s">
        <v>2</v>
      </c>
      <c r="C143" s="154" t="s">
        <v>49</v>
      </c>
      <c r="D143" s="154" t="s">
        <v>45</v>
      </c>
      <c r="E143" s="154" t="s">
        <v>62</v>
      </c>
      <c r="F143" s="155">
        <f>F144</f>
        <v>0</v>
      </c>
      <c r="G143" s="120">
        <f t="shared" ref="G143:O143" si="80">G144</f>
        <v>0</v>
      </c>
      <c r="H143" s="10">
        <f t="shared" si="80"/>
        <v>0</v>
      </c>
      <c r="I143" s="10">
        <f t="shared" si="80"/>
        <v>0</v>
      </c>
      <c r="J143" s="10">
        <f t="shared" si="80"/>
        <v>0</v>
      </c>
      <c r="K143" s="10">
        <f t="shared" si="80"/>
        <v>0</v>
      </c>
      <c r="L143" s="10">
        <f t="shared" si="80"/>
        <v>0</v>
      </c>
      <c r="M143" s="10">
        <f t="shared" si="80"/>
        <v>0</v>
      </c>
      <c r="N143" s="10">
        <f t="shared" si="80"/>
        <v>0</v>
      </c>
      <c r="O143" s="10">
        <f t="shared" si="80"/>
        <v>0</v>
      </c>
    </row>
    <row r="144" spans="1:15" ht="15.6" hidden="1" outlineLevel="7">
      <c r="A144" s="161" t="s">
        <v>63</v>
      </c>
      <c r="B144" s="154" t="s">
        <v>2</v>
      </c>
      <c r="C144" s="154" t="s">
        <v>49</v>
      </c>
      <c r="D144" s="154" t="s">
        <v>45</v>
      </c>
      <c r="E144" s="154" t="s">
        <v>64</v>
      </c>
      <c r="F144" s="155">
        <f>G144+H144+I144+J144+K144+L144+M144</f>
        <v>0</v>
      </c>
      <c r="G144" s="119"/>
      <c r="H144" s="9"/>
      <c r="I144" s="9"/>
      <c r="J144" s="9"/>
      <c r="K144" s="9"/>
      <c r="L144" s="9"/>
      <c r="M144" s="9"/>
      <c r="N144" s="9"/>
      <c r="O144" s="9"/>
    </row>
    <row r="145" spans="1:15" ht="26.4" hidden="1" outlineLevel="7">
      <c r="A145" s="153" t="s">
        <v>68</v>
      </c>
      <c r="B145" s="154" t="s">
        <v>2</v>
      </c>
      <c r="C145" s="154" t="s">
        <v>49</v>
      </c>
      <c r="D145" s="154" t="s">
        <v>69</v>
      </c>
      <c r="E145" s="154" t="s">
        <v>1</v>
      </c>
      <c r="F145" s="155">
        <f>F146</f>
        <v>0</v>
      </c>
      <c r="G145" s="120">
        <f t="shared" ref="G145:O145" si="81">G146</f>
        <v>0</v>
      </c>
      <c r="H145" s="10">
        <f t="shared" si="81"/>
        <v>0</v>
      </c>
      <c r="I145" s="10">
        <f t="shared" si="81"/>
        <v>0</v>
      </c>
      <c r="J145" s="10">
        <f t="shared" si="81"/>
        <v>0</v>
      </c>
      <c r="K145" s="10">
        <f t="shared" si="81"/>
        <v>0</v>
      </c>
      <c r="L145" s="10">
        <f t="shared" si="81"/>
        <v>0</v>
      </c>
      <c r="M145" s="10">
        <f t="shared" si="81"/>
        <v>0</v>
      </c>
      <c r="N145" s="10">
        <f t="shared" si="81"/>
        <v>0</v>
      </c>
      <c r="O145" s="10">
        <f t="shared" si="81"/>
        <v>0</v>
      </c>
    </row>
    <row r="146" spans="1:15" ht="15.6" hidden="1" outlineLevel="7">
      <c r="A146" s="153" t="s">
        <v>23</v>
      </c>
      <c r="B146" s="154" t="s">
        <v>2</v>
      </c>
      <c r="C146" s="154" t="s">
        <v>49</v>
      </c>
      <c r="D146" s="154" t="s">
        <v>69</v>
      </c>
      <c r="E146" s="154" t="s">
        <v>24</v>
      </c>
      <c r="F146" s="155">
        <f>F147</f>
        <v>0</v>
      </c>
      <c r="G146" s="120">
        <f t="shared" ref="G146:O146" si="82">G147</f>
        <v>0</v>
      </c>
      <c r="H146" s="10">
        <f t="shared" si="82"/>
        <v>0</v>
      </c>
      <c r="I146" s="10">
        <f t="shared" si="82"/>
        <v>0</v>
      </c>
      <c r="J146" s="10">
        <f t="shared" si="82"/>
        <v>0</v>
      </c>
      <c r="K146" s="10">
        <f t="shared" si="82"/>
        <v>0</v>
      </c>
      <c r="L146" s="10">
        <f t="shared" si="82"/>
        <v>0</v>
      </c>
      <c r="M146" s="10">
        <f t="shared" si="82"/>
        <v>0</v>
      </c>
      <c r="N146" s="10">
        <f t="shared" si="82"/>
        <v>0</v>
      </c>
      <c r="O146" s="10">
        <f t="shared" si="82"/>
        <v>0</v>
      </c>
    </row>
    <row r="147" spans="1:15" ht="15.6" hidden="1" outlineLevel="7">
      <c r="A147" s="153" t="s">
        <v>378</v>
      </c>
      <c r="B147" s="154" t="s">
        <v>2</v>
      </c>
      <c r="C147" s="154" t="s">
        <v>49</v>
      </c>
      <c r="D147" s="154" t="s">
        <v>69</v>
      </c>
      <c r="E147" s="154" t="s">
        <v>379</v>
      </c>
      <c r="F147" s="155">
        <f>G147+H147+I147+J147+K147+L147+M147</f>
        <v>0</v>
      </c>
      <c r="G147" s="119"/>
      <c r="H147" s="9"/>
      <c r="I147" s="9"/>
      <c r="J147" s="9"/>
      <c r="K147" s="9"/>
      <c r="L147" s="9"/>
      <c r="M147" s="9"/>
      <c r="N147" s="9"/>
      <c r="O147" s="9"/>
    </row>
    <row r="148" spans="1:15" ht="26.4" outlineLevel="7">
      <c r="A148" s="163" t="s">
        <v>634</v>
      </c>
      <c r="B148" s="159" t="s">
        <v>2</v>
      </c>
      <c r="C148" s="159" t="s">
        <v>49</v>
      </c>
      <c r="D148" s="159">
        <v>9999925010</v>
      </c>
      <c r="E148" s="164" t="s">
        <v>1</v>
      </c>
      <c r="F148" s="155">
        <f>F149</f>
        <v>3000</v>
      </c>
      <c r="G148" s="120">
        <f t="shared" ref="G148:O148" si="83">G149</f>
        <v>0</v>
      </c>
      <c r="H148" s="10">
        <f t="shared" si="83"/>
        <v>0</v>
      </c>
      <c r="I148" s="10">
        <f t="shared" si="83"/>
        <v>0</v>
      </c>
      <c r="J148" s="10">
        <f t="shared" si="83"/>
        <v>3000</v>
      </c>
      <c r="K148" s="10">
        <f t="shared" si="83"/>
        <v>0</v>
      </c>
      <c r="L148" s="10">
        <f t="shared" si="83"/>
        <v>0</v>
      </c>
      <c r="M148" s="10">
        <f t="shared" si="83"/>
        <v>0</v>
      </c>
      <c r="N148" s="10">
        <f t="shared" si="83"/>
        <v>0</v>
      </c>
      <c r="O148" s="10">
        <f t="shared" si="83"/>
        <v>0</v>
      </c>
    </row>
    <row r="149" spans="1:15" ht="19.8" customHeight="1" outlineLevel="7">
      <c r="A149" s="163" t="s">
        <v>635</v>
      </c>
      <c r="B149" s="154" t="s">
        <v>2</v>
      </c>
      <c r="C149" s="154" t="s">
        <v>49</v>
      </c>
      <c r="D149" s="159">
        <v>9999925010</v>
      </c>
      <c r="E149" s="164" t="s">
        <v>20</v>
      </c>
      <c r="F149" s="155">
        <f>F150</f>
        <v>3000</v>
      </c>
      <c r="G149" s="120">
        <f t="shared" ref="G149:M149" si="84">G150</f>
        <v>0</v>
      </c>
      <c r="H149" s="10">
        <f t="shared" si="84"/>
        <v>0</v>
      </c>
      <c r="I149" s="10">
        <f t="shared" si="84"/>
        <v>0</v>
      </c>
      <c r="J149" s="10">
        <f t="shared" si="84"/>
        <v>3000</v>
      </c>
      <c r="K149" s="10">
        <f t="shared" si="84"/>
        <v>0</v>
      </c>
      <c r="L149" s="10">
        <f t="shared" si="84"/>
        <v>0</v>
      </c>
      <c r="M149" s="10">
        <f t="shared" si="84"/>
        <v>0</v>
      </c>
      <c r="N149" s="10">
        <f>N150</f>
        <v>0</v>
      </c>
      <c r="O149" s="10">
        <f t="shared" ref="O149" si="85">O150</f>
        <v>0</v>
      </c>
    </row>
    <row r="150" spans="1:15" ht="26.4" outlineLevel="7">
      <c r="A150" s="163" t="s">
        <v>636</v>
      </c>
      <c r="B150" s="154" t="s">
        <v>2</v>
      </c>
      <c r="C150" s="154" t="s">
        <v>49</v>
      </c>
      <c r="D150" s="159">
        <v>9999925010</v>
      </c>
      <c r="E150" s="164" t="s">
        <v>22</v>
      </c>
      <c r="F150" s="155">
        <f>G150+H150+I150+J150+K150+L150+M150</f>
        <v>3000</v>
      </c>
      <c r="G150" s="120"/>
      <c r="H150" s="10"/>
      <c r="I150" s="10"/>
      <c r="J150" s="10">
        <v>3000</v>
      </c>
      <c r="K150" s="10"/>
      <c r="L150" s="10"/>
      <c r="M150" s="10"/>
      <c r="N150" s="10"/>
      <c r="O150" s="10"/>
    </row>
    <row r="151" spans="1:15" ht="26.4" outlineLevel="7">
      <c r="A151" s="163" t="s">
        <v>637</v>
      </c>
      <c r="B151" s="154" t="s">
        <v>2</v>
      </c>
      <c r="C151" s="154" t="s">
        <v>49</v>
      </c>
      <c r="D151" s="159">
        <v>9999925011</v>
      </c>
      <c r="E151" s="164" t="s">
        <v>1</v>
      </c>
      <c r="F151" s="155">
        <f>F152</f>
        <v>3000</v>
      </c>
      <c r="G151" s="120">
        <f t="shared" ref="G151:O151" si="86">G152</f>
        <v>0</v>
      </c>
      <c r="H151" s="10">
        <f t="shared" si="86"/>
        <v>0</v>
      </c>
      <c r="I151" s="10">
        <f t="shared" si="86"/>
        <v>0</v>
      </c>
      <c r="J151" s="10">
        <f t="shared" si="86"/>
        <v>3000</v>
      </c>
      <c r="K151" s="10">
        <f t="shared" si="86"/>
        <v>0</v>
      </c>
      <c r="L151" s="10">
        <f t="shared" si="86"/>
        <v>0</v>
      </c>
      <c r="M151" s="10">
        <f t="shared" si="86"/>
        <v>0</v>
      </c>
      <c r="N151" s="10">
        <f t="shared" si="86"/>
        <v>0</v>
      </c>
      <c r="O151" s="10">
        <f t="shared" si="86"/>
        <v>0</v>
      </c>
    </row>
    <row r="152" spans="1:15" ht="17.399999999999999" customHeight="1" outlineLevel="7">
      <c r="A152" s="163" t="s">
        <v>635</v>
      </c>
      <c r="B152" s="154" t="s">
        <v>2</v>
      </c>
      <c r="C152" s="154" t="s">
        <v>49</v>
      </c>
      <c r="D152" s="159">
        <v>9999925011</v>
      </c>
      <c r="E152" s="164" t="s">
        <v>20</v>
      </c>
      <c r="F152" s="155">
        <f>F153</f>
        <v>3000</v>
      </c>
      <c r="G152" s="120">
        <f t="shared" ref="G152:O152" si="87">G153</f>
        <v>0</v>
      </c>
      <c r="H152" s="10">
        <f t="shared" si="87"/>
        <v>0</v>
      </c>
      <c r="I152" s="10">
        <f t="shared" si="87"/>
        <v>0</v>
      </c>
      <c r="J152" s="10">
        <f t="shared" si="87"/>
        <v>3000</v>
      </c>
      <c r="K152" s="10">
        <f t="shared" si="87"/>
        <v>0</v>
      </c>
      <c r="L152" s="10">
        <f t="shared" si="87"/>
        <v>0</v>
      </c>
      <c r="M152" s="10">
        <f t="shared" si="87"/>
        <v>0</v>
      </c>
      <c r="N152" s="10">
        <f t="shared" si="87"/>
        <v>0</v>
      </c>
      <c r="O152" s="10">
        <f t="shared" si="87"/>
        <v>0</v>
      </c>
    </row>
    <row r="153" spans="1:15" ht="26.4" outlineLevel="7">
      <c r="A153" s="163" t="s">
        <v>636</v>
      </c>
      <c r="B153" s="154" t="s">
        <v>2</v>
      </c>
      <c r="C153" s="154" t="s">
        <v>49</v>
      </c>
      <c r="D153" s="159">
        <v>9999925011</v>
      </c>
      <c r="E153" s="164" t="s">
        <v>22</v>
      </c>
      <c r="F153" s="155">
        <f>G153+H153+I153+J153+K153+L153+M153</f>
        <v>3000</v>
      </c>
      <c r="G153" s="120"/>
      <c r="H153" s="10"/>
      <c r="I153" s="10"/>
      <c r="J153" s="10">
        <v>3000</v>
      </c>
      <c r="K153" s="10"/>
      <c r="L153" s="10"/>
      <c r="M153" s="10"/>
      <c r="N153" s="10"/>
      <c r="O153" s="10"/>
    </row>
    <row r="154" spans="1:15" ht="26.4" outlineLevel="7">
      <c r="A154" s="163" t="s">
        <v>638</v>
      </c>
      <c r="B154" s="154" t="s">
        <v>2</v>
      </c>
      <c r="C154" s="154" t="s">
        <v>49</v>
      </c>
      <c r="D154" s="159">
        <v>9999925012</v>
      </c>
      <c r="E154" s="164" t="s">
        <v>1</v>
      </c>
      <c r="F154" s="155">
        <f>F155</f>
        <v>700</v>
      </c>
      <c r="G154" s="120">
        <f t="shared" ref="G154:O154" si="88">G155</f>
        <v>0</v>
      </c>
      <c r="H154" s="10">
        <f t="shared" si="88"/>
        <v>0</v>
      </c>
      <c r="I154" s="10">
        <f t="shared" si="88"/>
        <v>0</v>
      </c>
      <c r="J154" s="10">
        <f t="shared" si="88"/>
        <v>700</v>
      </c>
      <c r="K154" s="10">
        <f t="shared" si="88"/>
        <v>0</v>
      </c>
      <c r="L154" s="10">
        <f t="shared" si="88"/>
        <v>0</v>
      </c>
      <c r="M154" s="10">
        <f t="shared" si="88"/>
        <v>0</v>
      </c>
      <c r="N154" s="10">
        <f t="shared" si="88"/>
        <v>0</v>
      </c>
      <c r="O154" s="10">
        <f t="shared" si="88"/>
        <v>0</v>
      </c>
    </row>
    <row r="155" spans="1:15" ht="17.399999999999999" customHeight="1" outlineLevel="7">
      <c r="A155" s="163" t="s">
        <v>635</v>
      </c>
      <c r="B155" s="154" t="s">
        <v>2</v>
      </c>
      <c r="C155" s="154" t="s">
        <v>49</v>
      </c>
      <c r="D155" s="159">
        <v>9999925012</v>
      </c>
      <c r="E155" s="164" t="s">
        <v>20</v>
      </c>
      <c r="F155" s="155">
        <f>F156</f>
        <v>700</v>
      </c>
      <c r="G155" s="120">
        <f t="shared" ref="G155:O155" si="89">G156</f>
        <v>0</v>
      </c>
      <c r="H155" s="10">
        <f t="shared" si="89"/>
        <v>0</v>
      </c>
      <c r="I155" s="10">
        <f t="shared" si="89"/>
        <v>0</v>
      </c>
      <c r="J155" s="10">
        <f t="shared" si="89"/>
        <v>700</v>
      </c>
      <c r="K155" s="10">
        <f t="shared" si="89"/>
        <v>0</v>
      </c>
      <c r="L155" s="10">
        <f t="shared" si="89"/>
        <v>0</v>
      </c>
      <c r="M155" s="10">
        <f t="shared" si="89"/>
        <v>0</v>
      </c>
      <c r="N155" s="10">
        <f t="shared" si="89"/>
        <v>0</v>
      </c>
      <c r="O155" s="10">
        <f t="shared" si="89"/>
        <v>0</v>
      </c>
    </row>
    <row r="156" spans="1:15" ht="26.4" outlineLevel="7">
      <c r="A156" s="163" t="s">
        <v>636</v>
      </c>
      <c r="B156" s="154" t="s">
        <v>2</v>
      </c>
      <c r="C156" s="154" t="s">
        <v>49</v>
      </c>
      <c r="D156" s="159">
        <v>9999925012</v>
      </c>
      <c r="E156" s="164" t="s">
        <v>22</v>
      </c>
      <c r="F156" s="155">
        <f>G156+H156+I156+J156+K156+L156+M156</f>
        <v>700</v>
      </c>
      <c r="G156" s="119"/>
      <c r="H156" s="9"/>
      <c r="I156" s="9"/>
      <c r="J156" s="9">
        <v>700</v>
      </c>
      <c r="K156" s="9"/>
      <c r="L156" s="9"/>
      <c r="M156" s="9"/>
      <c r="N156" s="9"/>
      <c r="O156" s="9"/>
    </row>
    <row r="157" spans="1:15" ht="26.4" outlineLevel="7">
      <c r="A157" s="163" t="s">
        <v>639</v>
      </c>
      <c r="B157" s="154" t="s">
        <v>2</v>
      </c>
      <c r="C157" s="154" t="s">
        <v>49</v>
      </c>
      <c r="D157" s="159">
        <v>9999925013</v>
      </c>
      <c r="E157" s="164" t="s">
        <v>1</v>
      </c>
      <c r="F157" s="155">
        <f>F158</f>
        <v>700</v>
      </c>
      <c r="G157" s="120">
        <f t="shared" ref="G157:O157" si="90">G158</f>
        <v>0</v>
      </c>
      <c r="H157" s="10">
        <f t="shared" si="90"/>
        <v>0</v>
      </c>
      <c r="I157" s="10">
        <f t="shared" si="90"/>
        <v>0</v>
      </c>
      <c r="J157" s="10">
        <f t="shared" si="90"/>
        <v>700</v>
      </c>
      <c r="K157" s="10">
        <f t="shared" si="90"/>
        <v>0</v>
      </c>
      <c r="L157" s="10">
        <f t="shared" si="90"/>
        <v>0</v>
      </c>
      <c r="M157" s="10">
        <f t="shared" si="90"/>
        <v>0</v>
      </c>
      <c r="N157" s="10">
        <f t="shared" si="90"/>
        <v>0</v>
      </c>
      <c r="O157" s="10">
        <f t="shared" si="90"/>
        <v>0</v>
      </c>
    </row>
    <row r="158" spans="1:15" ht="18.600000000000001" customHeight="1" outlineLevel="7">
      <c r="A158" s="163" t="s">
        <v>635</v>
      </c>
      <c r="B158" s="154" t="s">
        <v>2</v>
      </c>
      <c r="C158" s="154" t="s">
        <v>49</v>
      </c>
      <c r="D158" s="159">
        <v>9999925013</v>
      </c>
      <c r="E158" s="164" t="s">
        <v>20</v>
      </c>
      <c r="F158" s="155">
        <f>F159</f>
        <v>700</v>
      </c>
      <c r="G158" s="120">
        <f t="shared" ref="G158:O158" si="91">G159</f>
        <v>0</v>
      </c>
      <c r="H158" s="10">
        <f t="shared" si="91"/>
        <v>0</v>
      </c>
      <c r="I158" s="10">
        <f t="shared" si="91"/>
        <v>0</v>
      </c>
      <c r="J158" s="10">
        <f t="shared" si="91"/>
        <v>700</v>
      </c>
      <c r="K158" s="10">
        <f t="shared" si="91"/>
        <v>0</v>
      </c>
      <c r="L158" s="10">
        <f t="shared" si="91"/>
        <v>0</v>
      </c>
      <c r="M158" s="10">
        <f t="shared" si="91"/>
        <v>0</v>
      </c>
      <c r="N158" s="10">
        <f t="shared" si="91"/>
        <v>0</v>
      </c>
      <c r="O158" s="10">
        <f t="shared" si="91"/>
        <v>0</v>
      </c>
    </row>
    <row r="159" spans="1:15" ht="26.4" outlineLevel="7">
      <c r="A159" s="163" t="s">
        <v>636</v>
      </c>
      <c r="B159" s="154" t="s">
        <v>2</v>
      </c>
      <c r="C159" s="154" t="s">
        <v>49</v>
      </c>
      <c r="D159" s="159">
        <v>9999925013</v>
      </c>
      <c r="E159" s="164" t="s">
        <v>22</v>
      </c>
      <c r="F159" s="155">
        <f>G159+H159+I159+J159+K159+L159+M159</f>
        <v>700</v>
      </c>
      <c r="G159" s="120"/>
      <c r="H159" s="10"/>
      <c r="I159" s="10"/>
      <c r="J159" s="10">
        <v>700</v>
      </c>
      <c r="K159" s="10"/>
      <c r="L159" s="10"/>
      <c r="M159" s="10"/>
      <c r="N159" s="10"/>
      <c r="O159" s="10"/>
    </row>
    <row r="160" spans="1:15" ht="26.4" outlineLevel="7">
      <c r="A160" s="163" t="s">
        <v>640</v>
      </c>
      <c r="B160" s="154" t="s">
        <v>2</v>
      </c>
      <c r="C160" s="154" t="s">
        <v>49</v>
      </c>
      <c r="D160" s="159">
        <v>9999925014</v>
      </c>
      <c r="E160" s="164" t="s">
        <v>1</v>
      </c>
      <c r="F160" s="155">
        <f>F161</f>
        <v>700</v>
      </c>
      <c r="G160" s="120">
        <f t="shared" ref="G160:O160" si="92">G161</f>
        <v>0</v>
      </c>
      <c r="H160" s="10">
        <f t="shared" si="92"/>
        <v>0</v>
      </c>
      <c r="I160" s="10">
        <f t="shared" si="92"/>
        <v>0</v>
      </c>
      <c r="J160" s="10">
        <f t="shared" si="92"/>
        <v>700</v>
      </c>
      <c r="K160" s="10">
        <f t="shared" si="92"/>
        <v>0</v>
      </c>
      <c r="L160" s="10">
        <f t="shared" si="92"/>
        <v>0</v>
      </c>
      <c r="M160" s="10">
        <f t="shared" si="92"/>
        <v>0</v>
      </c>
      <c r="N160" s="10">
        <f t="shared" si="92"/>
        <v>0</v>
      </c>
      <c r="O160" s="10">
        <f t="shared" si="92"/>
        <v>0</v>
      </c>
    </row>
    <row r="161" spans="1:15" ht="18" customHeight="1" outlineLevel="7">
      <c r="A161" s="163" t="s">
        <v>635</v>
      </c>
      <c r="B161" s="154" t="s">
        <v>2</v>
      </c>
      <c r="C161" s="154" t="s">
        <v>49</v>
      </c>
      <c r="D161" s="159">
        <v>9999925014</v>
      </c>
      <c r="E161" s="164" t="s">
        <v>20</v>
      </c>
      <c r="F161" s="155">
        <f>F162</f>
        <v>700</v>
      </c>
      <c r="G161" s="120">
        <f t="shared" ref="G161:O161" si="93">G162</f>
        <v>0</v>
      </c>
      <c r="H161" s="10">
        <f t="shared" si="93"/>
        <v>0</v>
      </c>
      <c r="I161" s="10">
        <f t="shared" si="93"/>
        <v>0</v>
      </c>
      <c r="J161" s="10">
        <f t="shared" si="93"/>
        <v>700</v>
      </c>
      <c r="K161" s="10">
        <f t="shared" si="93"/>
        <v>0</v>
      </c>
      <c r="L161" s="10">
        <f t="shared" si="93"/>
        <v>0</v>
      </c>
      <c r="M161" s="10">
        <f t="shared" si="93"/>
        <v>0</v>
      </c>
      <c r="N161" s="10">
        <f t="shared" si="93"/>
        <v>0</v>
      </c>
      <c r="O161" s="10">
        <f t="shared" si="93"/>
        <v>0</v>
      </c>
    </row>
    <row r="162" spans="1:15" ht="26.4" outlineLevel="7">
      <c r="A162" s="163" t="s">
        <v>636</v>
      </c>
      <c r="B162" s="154" t="s">
        <v>2</v>
      </c>
      <c r="C162" s="154" t="s">
        <v>49</v>
      </c>
      <c r="D162" s="159">
        <v>9999925014</v>
      </c>
      <c r="E162" s="164" t="s">
        <v>22</v>
      </c>
      <c r="F162" s="155">
        <f>G162+H162+I162+J162+K162+L162+M162</f>
        <v>700</v>
      </c>
      <c r="G162" s="119"/>
      <c r="H162" s="9"/>
      <c r="I162" s="9"/>
      <c r="J162" s="9">
        <v>700</v>
      </c>
      <c r="K162" s="9"/>
      <c r="L162" s="9"/>
      <c r="M162" s="9"/>
      <c r="N162" s="9"/>
      <c r="O162" s="9"/>
    </row>
    <row r="163" spans="1:15" ht="0.6" hidden="1" customHeight="1" outlineLevel="7">
      <c r="A163" s="165" t="s">
        <v>418</v>
      </c>
      <c r="B163" s="154" t="s">
        <v>2</v>
      </c>
      <c r="C163" s="154" t="s">
        <v>49</v>
      </c>
      <c r="D163" s="154" t="s">
        <v>479</v>
      </c>
      <c r="E163" s="154" t="s">
        <v>1</v>
      </c>
      <c r="F163" s="155">
        <f>F164</f>
        <v>0</v>
      </c>
      <c r="G163" s="120">
        <f t="shared" ref="G163:O163" si="94">G164</f>
        <v>0</v>
      </c>
      <c r="H163" s="10">
        <f t="shared" si="94"/>
        <v>0</v>
      </c>
      <c r="I163" s="10">
        <f t="shared" si="94"/>
        <v>0</v>
      </c>
      <c r="J163" s="10">
        <f t="shared" si="94"/>
        <v>0</v>
      </c>
      <c r="K163" s="10">
        <f t="shared" si="94"/>
        <v>0</v>
      </c>
      <c r="L163" s="10">
        <f t="shared" si="94"/>
        <v>0</v>
      </c>
      <c r="M163" s="10">
        <f t="shared" si="94"/>
        <v>0</v>
      </c>
      <c r="N163" s="10">
        <f t="shared" si="94"/>
        <v>0</v>
      </c>
      <c r="O163" s="10">
        <f t="shared" si="94"/>
        <v>0</v>
      </c>
    </row>
    <row r="164" spans="1:15" ht="16.8" hidden="1" customHeight="1" outlineLevel="7">
      <c r="A164" s="157" t="s">
        <v>75</v>
      </c>
      <c r="B164" s="154" t="s">
        <v>2</v>
      </c>
      <c r="C164" s="154" t="s">
        <v>49</v>
      </c>
      <c r="D164" s="154" t="s">
        <v>479</v>
      </c>
      <c r="E164" s="154" t="s">
        <v>76</v>
      </c>
      <c r="F164" s="155">
        <f>G164</f>
        <v>0</v>
      </c>
      <c r="G164" s="120">
        <f t="shared" ref="G164:O164" si="95">H164</f>
        <v>0</v>
      </c>
      <c r="H164" s="10">
        <f t="shared" si="95"/>
        <v>0</v>
      </c>
      <c r="I164" s="10">
        <f t="shared" si="95"/>
        <v>0</v>
      </c>
      <c r="J164" s="10">
        <f t="shared" si="95"/>
        <v>0</v>
      </c>
      <c r="K164" s="10">
        <f t="shared" si="95"/>
        <v>0</v>
      </c>
      <c r="L164" s="10">
        <f t="shared" si="95"/>
        <v>0</v>
      </c>
      <c r="M164" s="10">
        <f>N164</f>
        <v>0</v>
      </c>
      <c r="N164" s="10">
        <f t="shared" si="95"/>
        <v>0</v>
      </c>
      <c r="O164" s="10">
        <f t="shared" si="95"/>
        <v>0</v>
      </c>
    </row>
    <row r="165" spans="1:15" ht="15.6" hidden="1" outlineLevel="7">
      <c r="A165" s="157" t="s">
        <v>215</v>
      </c>
      <c r="B165" s="154" t="s">
        <v>2</v>
      </c>
      <c r="C165" s="154" t="s">
        <v>49</v>
      </c>
      <c r="D165" s="154" t="s">
        <v>479</v>
      </c>
      <c r="E165" s="154" t="s">
        <v>216</v>
      </c>
      <c r="F165" s="155">
        <f>G165+H165+I165+J165+K165+L165+M165</f>
        <v>0</v>
      </c>
      <c r="G165" s="119"/>
      <c r="H165" s="9"/>
      <c r="I165" s="9"/>
      <c r="J165" s="9"/>
      <c r="K165" s="9"/>
      <c r="L165" s="9"/>
      <c r="M165" s="9"/>
      <c r="N165" s="9"/>
      <c r="O165" s="9"/>
    </row>
    <row r="166" spans="1:15" ht="27.6" customHeight="1" outlineLevel="4" collapsed="1">
      <c r="A166" s="153" t="s">
        <v>480</v>
      </c>
      <c r="B166" s="154" t="s">
        <v>2</v>
      </c>
      <c r="C166" s="154" t="s">
        <v>49</v>
      </c>
      <c r="D166" s="154" t="s">
        <v>70</v>
      </c>
      <c r="E166" s="154" t="s">
        <v>1</v>
      </c>
      <c r="F166" s="155">
        <f>F167+F169</f>
        <v>2299.1419999999998</v>
      </c>
      <c r="G166" s="120">
        <f t="shared" ref="G166:L166" si="96">G167+G169</f>
        <v>0</v>
      </c>
      <c r="H166" s="10">
        <f t="shared" si="96"/>
        <v>0</v>
      </c>
      <c r="I166" s="10">
        <f t="shared" si="96"/>
        <v>0</v>
      </c>
      <c r="J166" s="10">
        <f t="shared" si="96"/>
        <v>0</v>
      </c>
      <c r="K166" s="10">
        <f t="shared" si="96"/>
        <v>0</v>
      </c>
      <c r="L166" s="10">
        <f t="shared" si="96"/>
        <v>0</v>
      </c>
      <c r="M166" s="10">
        <f>M167+M169</f>
        <v>2299.1419999999998</v>
      </c>
      <c r="N166" s="10">
        <f>N167+N169</f>
        <v>2374.4589999999998</v>
      </c>
      <c r="O166" s="10">
        <f>O167+O169</f>
        <v>2452.7879999999996</v>
      </c>
    </row>
    <row r="167" spans="1:15" ht="41.25" customHeight="1" outlineLevel="5">
      <c r="A167" s="153" t="s">
        <v>12</v>
      </c>
      <c r="B167" s="154" t="s">
        <v>2</v>
      </c>
      <c r="C167" s="154" t="s">
        <v>49</v>
      </c>
      <c r="D167" s="154" t="s">
        <v>70</v>
      </c>
      <c r="E167" s="154" t="s">
        <v>13</v>
      </c>
      <c r="F167" s="155">
        <f>F168</f>
        <v>2094.3119999999999</v>
      </c>
      <c r="G167" s="120">
        <f t="shared" ref="G167:O167" si="97">G168</f>
        <v>0</v>
      </c>
      <c r="H167" s="10">
        <f t="shared" si="97"/>
        <v>0</v>
      </c>
      <c r="I167" s="10">
        <f t="shared" si="97"/>
        <v>0</v>
      </c>
      <c r="J167" s="10">
        <f t="shared" si="97"/>
        <v>0</v>
      </c>
      <c r="K167" s="10">
        <f t="shared" si="97"/>
        <v>0</v>
      </c>
      <c r="L167" s="10">
        <f t="shared" si="97"/>
        <v>0</v>
      </c>
      <c r="M167" s="10">
        <f t="shared" si="97"/>
        <v>2094.3119999999999</v>
      </c>
      <c r="N167" s="10">
        <f t="shared" si="97"/>
        <v>2169.6289999999999</v>
      </c>
      <c r="O167" s="10">
        <f t="shared" si="97"/>
        <v>2247.9579999999996</v>
      </c>
    </row>
    <row r="168" spans="1:15" ht="26.4" outlineLevel="6">
      <c r="A168" s="153" t="s">
        <v>14</v>
      </c>
      <c r="B168" s="154" t="s">
        <v>2</v>
      </c>
      <c r="C168" s="154" t="s">
        <v>49</v>
      </c>
      <c r="D168" s="154" t="s">
        <v>70</v>
      </c>
      <c r="E168" s="154" t="s">
        <v>15</v>
      </c>
      <c r="F168" s="155">
        <f>G168+H168+I168+J168+K168+L168+M168</f>
        <v>2094.3119999999999</v>
      </c>
      <c r="G168" s="120"/>
      <c r="H168" s="10"/>
      <c r="I168" s="10"/>
      <c r="J168" s="10"/>
      <c r="K168" s="10"/>
      <c r="L168" s="10"/>
      <c r="M168" s="10">
        <f>1608.535+485.777</f>
        <v>2094.3119999999999</v>
      </c>
      <c r="N168" s="10">
        <f>1666.382+503.247</f>
        <v>2169.6289999999999</v>
      </c>
      <c r="O168" s="10">
        <f>1726.543+521.415</f>
        <v>2247.9579999999996</v>
      </c>
    </row>
    <row r="169" spans="1:15" ht="26.4" outlineLevel="7">
      <c r="A169" s="153" t="s">
        <v>19</v>
      </c>
      <c r="B169" s="154" t="s">
        <v>2</v>
      </c>
      <c r="C169" s="154" t="s">
        <v>49</v>
      </c>
      <c r="D169" s="154" t="s">
        <v>70</v>
      </c>
      <c r="E169" s="154" t="s">
        <v>20</v>
      </c>
      <c r="F169" s="155">
        <f>F170</f>
        <v>204.82999999999998</v>
      </c>
      <c r="G169" s="120">
        <f t="shared" ref="G169:O169" si="98">G170</f>
        <v>0</v>
      </c>
      <c r="H169" s="10">
        <f t="shared" si="98"/>
        <v>0</v>
      </c>
      <c r="I169" s="10">
        <f t="shared" si="98"/>
        <v>0</v>
      </c>
      <c r="J169" s="10">
        <f t="shared" si="98"/>
        <v>0</v>
      </c>
      <c r="K169" s="10">
        <f t="shared" si="98"/>
        <v>0</v>
      </c>
      <c r="L169" s="10">
        <f t="shared" si="98"/>
        <v>0</v>
      </c>
      <c r="M169" s="10">
        <f t="shared" si="98"/>
        <v>204.82999999999998</v>
      </c>
      <c r="N169" s="10">
        <f t="shared" si="98"/>
        <v>204.82999999999998</v>
      </c>
      <c r="O169" s="10">
        <f t="shared" si="98"/>
        <v>204.82999999999998</v>
      </c>
    </row>
    <row r="170" spans="1:15" ht="26.4" outlineLevel="7">
      <c r="A170" s="153" t="s">
        <v>21</v>
      </c>
      <c r="B170" s="154" t="s">
        <v>2</v>
      </c>
      <c r="C170" s="154" t="s">
        <v>49</v>
      </c>
      <c r="D170" s="154" t="s">
        <v>70</v>
      </c>
      <c r="E170" s="154" t="s">
        <v>22</v>
      </c>
      <c r="F170" s="155">
        <f>G170+H170+I170+J170+K170+L170+M170</f>
        <v>204.82999999999998</v>
      </c>
      <c r="G170" s="119"/>
      <c r="H170" s="9"/>
      <c r="I170" s="9"/>
      <c r="J170" s="9"/>
      <c r="K170" s="9"/>
      <c r="L170" s="9"/>
      <c r="M170" s="9">
        <f>165+39.83</f>
        <v>204.82999999999998</v>
      </c>
      <c r="N170" s="9">
        <f>165+39.83</f>
        <v>204.82999999999998</v>
      </c>
      <c r="O170" s="9">
        <f>165+39.83</f>
        <v>204.82999999999998</v>
      </c>
    </row>
    <row r="171" spans="1:15" ht="26.4" outlineLevel="7">
      <c r="A171" s="153" t="s">
        <v>481</v>
      </c>
      <c r="B171" s="154" t="s">
        <v>2</v>
      </c>
      <c r="C171" s="154" t="s">
        <v>49</v>
      </c>
      <c r="D171" s="154" t="s">
        <v>71</v>
      </c>
      <c r="E171" s="154" t="s">
        <v>1</v>
      </c>
      <c r="F171" s="155">
        <f>F172+F174+F176</f>
        <v>70329.163</v>
      </c>
      <c r="G171" s="120">
        <f t="shared" ref="G171:L171" si="99">G172+G174+G176</f>
        <v>41924.073000000004</v>
      </c>
      <c r="H171" s="10">
        <f t="shared" si="99"/>
        <v>18265.734</v>
      </c>
      <c r="I171" s="10">
        <f t="shared" si="99"/>
        <v>258</v>
      </c>
      <c r="J171" s="10">
        <f t="shared" si="99"/>
        <v>9881.3559999999998</v>
      </c>
      <c r="K171" s="10">
        <f t="shared" si="99"/>
        <v>0</v>
      </c>
      <c r="L171" s="10">
        <f t="shared" si="99"/>
        <v>0</v>
      </c>
      <c r="M171" s="10">
        <f>M172+M174+M176</f>
        <v>0</v>
      </c>
      <c r="N171" s="74">
        <f>N172+N174+N176</f>
        <v>57381.043999999994</v>
      </c>
      <c r="O171" s="74">
        <f>O172+O174+O176</f>
        <v>57381.043999999994</v>
      </c>
    </row>
    <row r="172" spans="1:15" ht="39" customHeight="1" outlineLevel="5">
      <c r="A172" s="153" t="s">
        <v>12</v>
      </c>
      <c r="B172" s="154" t="s">
        <v>2</v>
      </c>
      <c r="C172" s="154" t="s">
        <v>49</v>
      </c>
      <c r="D172" s="154" t="s">
        <v>71</v>
      </c>
      <c r="E172" s="154" t="s">
        <v>13</v>
      </c>
      <c r="F172" s="155">
        <f>F173</f>
        <v>42044.073000000004</v>
      </c>
      <c r="G172" s="120">
        <f t="shared" ref="G172:O172" si="100">G173</f>
        <v>41924.073000000004</v>
      </c>
      <c r="H172" s="10">
        <f t="shared" si="100"/>
        <v>0</v>
      </c>
      <c r="I172" s="10">
        <f t="shared" si="100"/>
        <v>0</v>
      </c>
      <c r="J172" s="10">
        <f t="shared" si="100"/>
        <v>120</v>
      </c>
      <c r="K172" s="10">
        <f t="shared" si="100"/>
        <v>0</v>
      </c>
      <c r="L172" s="10">
        <f t="shared" si="100"/>
        <v>0</v>
      </c>
      <c r="M172" s="10">
        <f t="shared" si="100"/>
        <v>0</v>
      </c>
      <c r="N172" s="74">
        <f t="shared" si="100"/>
        <v>36044.072999999997</v>
      </c>
      <c r="O172" s="74">
        <f t="shared" si="100"/>
        <v>36044.072999999997</v>
      </c>
    </row>
    <row r="173" spans="1:15" ht="15.6" outlineLevel="6">
      <c r="A173" s="153" t="s">
        <v>72</v>
      </c>
      <c r="B173" s="154" t="s">
        <v>2</v>
      </c>
      <c r="C173" s="154" t="s">
        <v>49</v>
      </c>
      <c r="D173" s="154" t="s">
        <v>71</v>
      </c>
      <c r="E173" s="154" t="s">
        <v>73</v>
      </c>
      <c r="F173" s="155">
        <f>G173+H173+I173+J173+K173+L173+M173</f>
        <v>42044.073000000004</v>
      </c>
      <c r="G173" s="119">
        <f>16838.766+5085.307+15361+4639</f>
        <v>41924.073000000004</v>
      </c>
      <c r="H173" s="9"/>
      <c r="I173" s="9"/>
      <c r="J173" s="9">
        <v>120</v>
      </c>
      <c r="K173" s="9"/>
      <c r="L173" s="9"/>
      <c r="M173" s="9"/>
      <c r="N173" s="73">
        <f>42044.073-6000</f>
        <v>36044.072999999997</v>
      </c>
      <c r="O173" s="73">
        <v>36044.072999999997</v>
      </c>
    </row>
    <row r="174" spans="1:15" ht="26.4" outlineLevel="7">
      <c r="A174" s="153" t="s">
        <v>19</v>
      </c>
      <c r="B174" s="154" t="s">
        <v>2</v>
      </c>
      <c r="C174" s="154" t="s">
        <v>49</v>
      </c>
      <c r="D174" s="154" t="s">
        <v>71</v>
      </c>
      <c r="E174" s="154" t="s">
        <v>20</v>
      </c>
      <c r="F174" s="155">
        <f>F175</f>
        <v>28027.09</v>
      </c>
      <c r="G174" s="120">
        <f t="shared" ref="G174:O174" si="101">G175</f>
        <v>0</v>
      </c>
      <c r="H174" s="10">
        <f t="shared" si="101"/>
        <v>18265.734</v>
      </c>
      <c r="I174" s="10">
        <f t="shared" si="101"/>
        <v>0</v>
      </c>
      <c r="J174" s="10">
        <f t="shared" si="101"/>
        <v>9761.3559999999998</v>
      </c>
      <c r="K174" s="10">
        <f t="shared" si="101"/>
        <v>0</v>
      </c>
      <c r="L174" s="10">
        <f t="shared" si="101"/>
        <v>0</v>
      </c>
      <c r="M174" s="10">
        <f t="shared" si="101"/>
        <v>0</v>
      </c>
      <c r="N174" s="74">
        <f t="shared" si="101"/>
        <v>21078.971000000001</v>
      </c>
      <c r="O174" s="74">
        <f t="shared" si="101"/>
        <v>21078.971000000001</v>
      </c>
    </row>
    <row r="175" spans="1:15" ht="26.4" outlineLevel="5">
      <c r="A175" s="153" t="s">
        <v>21</v>
      </c>
      <c r="B175" s="154" t="s">
        <v>2</v>
      </c>
      <c r="C175" s="154" t="s">
        <v>49</v>
      </c>
      <c r="D175" s="154" t="s">
        <v>71</v>
      </c>
      <c r="E175" s="154" t="s">
        <v>22</v>
      </c>
      <c r="F175" s="155">
        <f>G175+H175+I175+J175+K175+L175+M175</f>
        <v>28027.09</v>
      </c>
      <c r="G175" s="119"/>
      <c r="H175" s="10">
        <f>5445.451+12820.283</f>
        <v>18265.734</v>
      </c>
      <c r="I175" s="9"/>
      <c r="J175" s="9">
        <f>5710.948+4050.408</f>
        <v>9761.3559999999998</v>
      </c>
      <c r="K175" s="9"/>
      <c r="L175" s="73"/>
      <c r="M175" s="9"/>
      <c r="N175" s="73">
        <f>28027.09-6948.119</f>
        <v>21078.971000000001</v>
      </c>
      <c r="O175" s="73">
        <v>21078.971000000001</v>
      </c>
    </row>
    <row r="176" spans="1:15" ht="15.6" outlineLevel="6">
      <c r="A176" s="153" t="s">
        <v>23</v>
      </c>
      <c r="B176" s="154" t="s">
        <v>2</v>
      </c>
      <c r="C176" s="154" t="s">
        <v>49</v>
      </c>
      <c r="D176" s="154" t="s">
        <v>71</v>
      </c>
      <c r="E176" s="154" t="s">
        <v>24</v>
      </c>
      <c r="F176" s="155">
        <f>F177+F178</f>
        <v>258</v>
      </c>
      <c r="G176" s="120">
        <f t="shared" ref="G176:O176" si="102">G177+G178</f>
        <v>0</v>
      </c>
      <c r="H176" s="10">
        <f t="shared" si="102"/>
        <v>0</v>
      </c>
      <c r="I176" s="10">
        <f t="shared" si="102"/>
        <v>258</v>
      </c>
      <c r="J176" s="10">
        <f t="shared" si="102"/>
        <v>0</v>
      </c>
      <c r="K176" s="10">
        <f t="shared" si="102"/>
        <v>0</v>
      </c>
      <c r="L176" s="10">
        <f t="shared" si="102"/>
        <v>0</v>
      </c>
      <c r="M176" s="10">
        <f t="shared" si="102"/>
        <v>0</v>
      </c>
      <c r="N176" s="10">
        <f t="shared" si="102"/>
        <v>258</v>
      </c>
      <c r="O176" s="10">
        <f t="shared" si="102"/>
        <v>258</v>
      </c>
    </row>
    <row r="177" spans="1:15" ht="15.6" hidden="1" outlineLevel="6">
      <c r="A177" s="161" t="s">
        <v>378</v>
      </c>
      <c r="B177" s="154" t="s">
        <v>2</v>
      </c>
      <c r="C177" s="154" t="s">
        <v>49</v>
      </c>
      <c r="D177" s="154" t="s">
        <v>71</v>
      </c>
      <c r="E177" s="154" t="s">
        <v>379</v>
      </c>
      <c r="F177" s="155">
        <f>G177+H177+I177+J177+K177+L177+M177</f>
        <v>0</v>
      </c>
      <c r="G177" s="120"/>
      <c r="H177" s="10"/>
      <c r="I177" s="10"/>
      <c r="J177" s="74"/>
      <c r="K177" s="10"/>
      <c r="L177" s="74"/>
      <c r="M177" s="10"/>
      <c r="N177" s="10"/>
      <c r="O177" s="10"/>
    </row>
    <row r="178" spans="1:15" ht="15.6" outlineLevel="7">
      <c r="A178" s="153" t="s">
        <v>25</v>
      </c>
      <c r="B178" s="154" t="s">
        <v>2</v>
      </c>
      <c r="C178" s="154" t="s">
        <v>49</v>
      </c>
      <c r="D178" s="154" t="s">
        <v>71</v>
      </c>
      <c r="E178" s="154" t="s">
        <v>26</v>
      </c>
      <c r="F178" s="155">
        <f>G178+H178+I178+J178+K178+L178+M178</f>
        <v>258</v>
      </c>
      <c r="G178" s="119"/>
      <c r="H178" s="9"/>
      <c r="I178" s="9">
        <v>258</v>
      </c>
      <c r="J178" s="73"/>
      <c r="K178" s="9"/>
      <c r="L178" s="73"/>
      <c r="M178" s="10"/>
      <c r="N178" s="10">
        <v>258</v>
      </c>
      <c r="O178" s="10">
        <v>258</v>
      </c>
    </row>
    <row r="179" spans="1:15" ht="26.4" outlineLevel="7">
      <c r="A179" s="153" t="s">
        <v>482</v>
      </c>
      <c r="B179" s="154" t="s">
        <v>2</v>
      </c>
      <c r="C179" s="154" t="s">
        <v>49</v>
      </c>
      <c r="D179" s="154" t="s">
        <v>380</v>
      </c>
      <c r="E179" s="154" t="s">
        <v>1</v>
      </c>
      <c r="F179" s="155">
        <f>F180</f>
        <v>120</v>
      </c>
      <c r="G179" s="120">
        <f t="shared" ref="G179:O179" si="103">G180</f>
        <v>0</v>
      </c>
      <c r="H179" s="10">
        <f t="shared" si="103"/>
        <v>0</v>
      </c>
      <c r="I179" s="10">
        <f t="shared" si="103"/>
        <v>0</v>
      </c>
      <c r="J179" s="10">
        <f t="shared" si="103"/>
        <v>120</v>
      </c>
      <c r="K179" s="10">
        <f t="shared" si="103"/>
        <v>0</v>
      </c>
      <c r="L179" s="10">
        <f t="shared" si="103"/>
        <v>0</v>
      </c>
      <c r="M179" s="10">
        <f t="shared" si="103"/>
        <v>0</v>
      </c>
      <c r="N179" s="10">
        <f t="shared" si="103"/>
        <v>120</v>
      </c>
      <c r="O179" s="10">
        <f t="shared" si="103"/>
        <v>120</v>
      </c>
    </row>
    <row r="180" spans="1:15" ht="26.4" outlineLevel="7">
      <c r="A180" s="153" t="s">
        <v>19</v>
      </c>
      <c r="B180" s="154" t="s">
        <v>2</v>
      </c>
      <c r="C180" s="154" t="s">
        <v>49</v>
      </c>
      <c r="D180" s="154" t="s">
        <v>380</v>
      </c>
      <c r="E180" s="154" t="s">
        <v>20</v>
      </c>
      <c r="F180" s="155">
        <f>F181</f>
        <v>120</v>
      </c>
      <c r="G180" s="120">
        <f t="shared" ref="G180:O180" si="104">G181</f>
        <v>0</v>
      </c>
      <c r="H180" s="10">
        <f t="shared" si="104"/>
        <v>0</v>
      </c>
      <c r="I180" s="10">
        <f t="shared" si="104"/>
        <v>0</v>
      </c>
      <c r="J180" s="10">
        <f t="shared" si="104"/>
        <v>120</v>
      </c>
      <c r="K180" s="10">
        <f t="shared" si="104"/>
        <v>0</v>
      </c>
      <c r="L180" s="10">
        <f t="shared" si="104"/>
        <v>0</v>
      </c>
      <c r="M180" s="10">
        <f t="shared" si="104"/>
        <v>0</v>
      </c>
      <c r="N180" s="10">
        <f t="shared" si="104"/>
        <v>120</v>
      </c>
      <c r="O180" s="10">
        <f t="shared" si="104"/>
        <v>120</v>
      </c>
    </row>
    <row r="181" spans="1:15" ht="25.8" customHeight="1" outlineLevel="7">
      <c r="A181" s="166" t="s">
        <v>21</v>
      </c>
      <c r="B181" s="154" t="s">
        <v>2</v>
      </c>
      <c r="C181" s="154" t="s">
        <v>49</v>
      </c>
      <c r="D181" s="154" t="s">
        <v>380</v>
      </c>
      <c r="E181" s="154" t="s">
        <v>22</v>
      </c>
      <c r="F181" s="155">
        <f>G181+H181+I181+J181+K181+L181+M181</f>
        <v>120</v>
      </c>
      <c r="G181" s="119"/>
      <c r="H181" s="9"/>
      <c r="I181" s="9"/>
      <c r="J181" s="9">
        <v>120</v>
      </c>
      <c r="K181" s="9"/>
      <c r="L181" s="9"/>
      <c r="M181" s="10"/>
      <c r="N181" s="10">
        <v>120</v>
      </c>
      <c r="O181" s="10">
        <v>120</v>
      </c>
    </row>
    <row r="182" spans="1:15" ht="15.6" hidden="1" outlineLevel="7">
      <c r="A182" s="98" t="s">
        <v>419</v>
      </c>
      <c r="B182" s="99" t="s">
        <v>2</v>
      </c>
      <c r="C182" s="159" t="s">
        <v>49</v>
      </c>
      <c r="D182" s="159" t="s">
        <v>420</v>
      </c>
      <c r="E182" s="159" t="s">
        <v>1</v>
      </c>
      <c r="F182" s="155">
        <f>F183</f>
        <v>0</v>
      </c>
      <c r="G182" s="120">
        <f t="shared" ref="G182:O182" si="105">G183</f>
        <v>0</v>
      </c>
      <c r="H182" s="10">
        <f t="shared" si="105"/>
        <v>0</v>
      </c>
      <c r="I182" s="10">
        <f t="shared" si="105"/>
        <v>0</v>
      </c>
      <c r="J182" s="10">
        <f t="shared" si="105"/>
        <v>0</v>
      </c>
      <c r="K182" s="10">
        <f t="shared" si="105"/>
        <v>0</v>
      </c>
      <c r="L182" s="10">
        <f t="shared" si="105"/>
        <v>0</v>
      </c>
      <c r="M182" s="10">
        <f t="shared" si="105"/>
        <v>0</v>
      </c>
      <c r="N182" s="10">
        <f t="shared" si="105"/>
        <v>0</v>
      </c>
      <c r="O182" s="10">
        <f t="shared" si="105"/>
        <v>0</v>
      </c>
    </row>
    <row r="183" spans="1:15" ht="26.4" hidden="1" outlineLevel="7">
      <c r="A183" s="100" t="s">
        <v>19</v>
      </c>
      <c r="B183" s="99" t="s">
        <v>2</v>
      </c>
      <c r="C183" s="159" t="s">
        <v>49</v>
      </c>
      <c r="D183" s="159" t="s">
        <v>420</v>
      </c>
      <c r="E183" s="159" t="s">
        <v>20</v>
      </c>
      <c r="F183" s="155">
        <f>F184</f>
        <v>0</v>
      </c>
      <c r="G183" s="120">
        <f t="shared" ref="G183:O183" si="106">G184</f>
        <v>0</v>
      </c>
      <c r="H183" s="10">
        <f t="shared" si="106"/>
        <v>0</v>
      </c>
      <c r="I183" s="10">
        <f t="shared" si="106"/>
        <v>0</v>
      </c>
      <c r="J183" s="10">
        <f t="shared" si="106"/>
        <v>0</v>
      </c>
      <c r="K183" s="10">
        <f t="shared" si="106"/>
        <v>0</v>
      </c>
      <c r="L183" s="10">
        <f t="shared" si="106"/>
        <v>0</v>
      </c>
      <c r="M183" s="10">
        <f t="shared" si="106"/>
        <v>0</v>
      </c>
      <c r="N183" s="10">
        <f t="shared" si="106"/>
        <v>0</v>
      </c>
      <c r="O183" s="10">
        <f t="shared" si="106"/>
        <v>0</v>
      </c>
    </row>
    <row r="184" spans="1:15" ht="26.4" hidden="1" outlineLevel="7">
      <c r="A184" s="101" t="s">
        <v>21</v>
      </c>
      <c r="B184" s="99" t="s">
        <v>2</v>
      </c>
      <c r="C184" s="159" t="s">
        <v>49</v>
      </c>
      <c r="D184" s="159" t="s">
        <v>420</v>
      </c>
      <c r="E184" s="159" t="s">
        <v>22</v>
      </c>
      <c r="F184" s="155">
        <f>G184+H184+I184+J184+K184+L184+M184</f>
        <v>0</v>
      </c>
      <c r="G184" s="119"/>
      <c r="H184" s="9"/>
      <c r="I184" s="9"/>
      <c r="J184" s="9"/>
      <c r="K184" s="9"/>
      <c r="L184" s="9"/>
      <c r="M184" s="10"/>
      <c r="N184" s="10"/>
      <c r="O184" s="10"/>
    </row>
    <row r="185" spans="1:15" ht="15.6" outlineLevel="7">
      <c r="A185" s="167" t="s">
        <v>320</v>
      </c>
      <c r="B185" s="154" t="s">
        <v>2</v>
      </c>
      <c r="C185" s="154" t="s">
        <v>49</v>
      </c>
      <c r="D185" s="156" t="s">
        <v>321</v>
      </c>
      <c r="E185" s="154" t="s">
        <v>1</v>
      </c>
      <c r="F185" s="155">
        <f>F186</f>
        <v>100</v>
      </c>
      <c r="G185" s="120">
        <f t="shared" ref="G185:O185" si="107">G186</f>
        <v>0</v>
      </c>
      <c r="H185" s="10">
        <f t="shared" si="107"/>
        <v>0</v>
      </c>
      <c r="I185" s="10">
        <f t="shared" si="107"/>
        <v>0</v>
      </c>
      <c r="J185" s="10">
        <f t="shared" si="107"/>
        <v>100</v>
      </c>
      <c r="K185" s="10">
        <f t="shared" si="107"/>
        <v>0</v>
      </c>
      <c r="L185" s="10">
        <f t="shared" si="107"/>
        <v>0</v>
      </c>
      <c r="M185" s="10">
        <f t="shared" si="107"/>
        <v>0</v>
      </c>
      <c r="N185" s="10">
        <f t="shared" si="107"/>
        <v>100</v>
      </c>
      <c r="O185" s="10">
        <f t="shared" si="107"/>
        <v>100</v>
      </c>
    </row>
    <row r="186" spans="1:15" ht="29.25" customHeight="1" outlineLevel="7">
      <c r="A186" s="153" t="s">
        <v>19</v>
      </c>
      <c r="B186" s="154" t="s">
        <v>2</v>
      </c>
      <c r="C186" s="154" t="s">
        <v>49</v>
      </c>
      <c r="D186" s="154" t="s">
        <v>321</v>
      </c>
      <c r="E186" s="154" t="s">
        <v>20</v>
      </c>
      <c r="F186" s="155">
        <f>F187</f>
        <v>100</v>
      </c>
      <c r="G186" s="120">
        <f t="shared" ref="G186:O186" si="108">G187</f>
        <v>0</v>
      </c>
      <c r="H186" s="10">
        <f t="shared" si="108"/>
        <v>0</v>
      </c>
      <c r="I186" s="10">
        <f t="shared" si="108"/>
        <v>0</v>
      </c>
      <c r="J186" s="10">
        <f t="shared" si="108"/>
        <v>100</v>
      </c>
      <c r="K186" s="10">
        <f t="shared" si="108"/>
        <v>0</v>
      </c>
      <c r="L186" s="10">
        <f t="shared" si="108"/>
        <v>0</v>
      </c>
      <c r="M186" s="10">
        <f t="shared" si="108"/>
        <v>0</v>
      </c>
      <c r="N186" s="10">
        <f t="shared" si="108"/>
        <v>100</v>
      </c>
      <c r="O186" s="10">
        <f t="shared" si="108"/>
        <v>100</v>
      </c>
    </row>
    <row r="187" spans="1:15" ht="29.25" customHeight="1" outlineLevel="7">
      <c r="A187" s="153" t="s">
        <v>21</v>
      </c>
      <c r="B187" s="154" t="s">
        <v>2</v>
      </c>
      <c r="C187" s="154" t="s">
        <v>49</v>
      </c>
      <c r="D187" s="154" t="s">
        <v>321</v>
      </c>
      <c r="E187" s="154" t="s">
        <v>22</v>
      </c>
      <c r="F187" s="155">
        <f>G187+H187+I187+J187+K187+L187+M187</f>
        <v>100</v>
      </c>
      <c r="G187" s="120"/>
      <c r="H187" s="10"/>
      <c r="I187" s="10"/>
      <c r="J187" s="10">
        <v>100</v>
      </c>
      <c r="K187" s="10"/>
      <c r="L187" s="10"/>
      <c r="M187" s="10"/>
      <c r="N187" s="10">
        <v>100</v>
      </c>
      <c r="O187" s="10">
        <v>100</v>
      </c>
    </row>
    <row r="188" spans="1:15" ht="29.25" customHeight="1" outlineLevel="7">
      <c r="A188" s="153" t="s">
        <v>31</v>
      </c>
      <c r="B188" s="154" t="s">
        <v>2</v>
      </c>
      <c r="C188" s="154" t="s">
        <v>49</v>
      </c>
      <c r="D188" s="154" t="s">
        <v>32</v>
      </c>
      <c r="E188" s="154" t="s">
        <v>1</v>
      </c>
      <c r="F188" s="155">
        <f>F189+F191</f>
        <v>1676.1669999999999</v>
      </c>
      <c r="G188" s="120">
        <f t="shared" ref="G188:L188" si="109">G189+G191</f>
        <v>0</v>
      </c>
      <c r="H188" s="10">
        <f t="shared" si="109"/>
        <v>0</v>
      </c>
      <c r="I188" s="10">
        <f t="shared" si="109"/>
        <v>0</v>
      </c>
      <c r="J188" s="10">
        <f t="shared" si="109"/>
        <v>0</v>
      </c>
      <c r="K188" s="10">
        <f t="shared" si="109"/>
        <v>0</v>
      </c>
      <c r="L188" s="10">
        <f t="shared" si="109"/>
        <v>0</v>
      </c>
      <c r="M188" s="10">
        <f>M189+M191</f>
        <v>1676.1669999999999</v>
      </c>
      <c r="N188" s="10">
        <f>N189+N191</f>
        <v>1743.2180000000001</v>
      </c>
      <c r="O188" s="10">
        <f>O189+O191</f>
        <v>1812.9469999999999</v>
      </c>
    </row>
    <row r="189" spans="1:15" ht="29.25" customHeight="1" outlineLevel="7">
      <c r="A189" s="153" t="s">
        <v>12</v>
      </c>
      <c r="B189" s="154" t="s">
        <v>2</v>
      </c>
      <c r="C189" s="154" t="s">
        <v>49</v>
      </c>
      <c r="D189" s="154" t="s">
        <v>32</v>
      </c>
      <c r="E189" s="154" t="s">
        <v>13</v>
      </c>
      <c r="F189" s="155">
        <f>F190</f>
        <v>1586.7619999999999</v>
      </c>
      <c r="G189" s="120">
        <f t="shared" ref="G189:O189" si="110">G190</f>
        <v>0</v>
      </c>
      <c r="H189" s="10">
        <f t="shared" si="110"/>
        <v>0</v>
      </c>
      <c r="I189" s="10">
        <f t="shared" si="110"/>
        <v>0</v>
      </c>
      <c r="J189" s="10">
        <f t="shared" si="110"/>
        <v>0</v>
      </c>
      <c r="K189" s="10">
        <f t="shared" si="110"/>
        <v>0</v>
      </c>
      <c r="L189" s="10">
        <f t="shared" si="110"/>
        <v>0</v>
      </c>
      <c r="M189" s="10">
        <f t="shared" si="110"/>
        <v>1586.7619999999999</v>
      </c>
      <c r="N189" s="10">
        <f t="shared" si="110"/>
        <v>1650.2330000000002</v>
      </c>
      <c r="O189" s="10">
        <f t="shared" si="110"/>
        <v>1716.2429999999999</v>
      </c>
    </row>
    <row r="190" spans="1:15" ht="29.25" customHeight="1" outlineLevel="7">
      <c r="A190" s="153" t="s">
        <v>14</v>
      </c>
      <c r="B190" s="154" t="s">
        <v>2</v>
      </c>
      <c r="C190" s="154" t="s">
        <v>49</v>
      </c>
      <c r="D190" s="154" t="s">
        <v>32</v>
      </c>
      <c r="E190" s="154" t="s">
        <v>15</v>
      </c>
      <c r="F190" s="155">
        <f>G190+H190+I190+J190+K190+L190+M190</f>
        <v>1586.7619999999999</v>
      </c>
      <c r="G190" s="120"/>
      <c r="H190" s="10"/>
      <c r="I190" s="10"/>
      <c r="J190" s="10"/>
      <c r="K190" s="10"/>
      <c r="L190" s="10"/>
      <c r="M190" s="10">
        <f>1220.567+366.195</f>
        <v>1586.7619999999999</v>
      </c>
      <c r="N190" s="10">
        <f>1269.39+380.843</f>
        <v>1650.2330000000002</v>
      </c>
      <c r="O190" s="10">
        <f>1320.166+396.077</f>
        <v>1716.2429999999999</v>
      </c>
    </row>
    <row r="191" spans="1:15" ht="29.25" customHeight="1" outlineLevel="7">
      <c r="A191" s="153" t="s">
        <v>19</v>
      </c>
      <c r="B191" s="154" t="s">
        <v>2</v>
      </c>
      <c r="C191" s="154" t="s">
        <v>49</v>
      </c>
      <c r="D191" s="154" t="s">
        <v>32</v>
      </c>
      <c r="E191" s="154" t="s">
        <v>20</v>
      </c>
      <c r="F191" s="155">
        <f>F192</f>
        <v>89.405000000000001</v>
      </c>
      <c r="G191" s="120">
        <f t="shared" ref="G191:O191" si="111">G192</f>
        <v>0</v>
      </c>
      <c r="H191" s="10">
        <f t="shared" si="111"/>
        <v>0</v>
      </c>
      <c r="I191" s="10">
        <f t="shared" si="111"/>
        <v>0</v>
      </c>
      <c r="J191" s="10">
        <f t="shared" si="111"/>
        <v>0</v>
      </c>
      <c r="K191" s="10">
        <f t="shared" si="111"/>
        <v>0</v>
      </c>
      <c r="L191" s="10">
        <f t="shared" si="111"/>
        <v>0</v>
      </c>
      <c r="M191" s="10">
        <f t="shared" si="111"/>
        <v>89.405000000000001</v>
      </c>
      <c r="N191" s="10">
        <f t="shared" si="111"/>
        <v>92.984999999999999</v>
      </c>
      <c r="O191" s="10">
        <f t="shared" si="111"/>
        <v>96.704000000000008</v>
      </c>
    </row>
    <row r="192" spans="1:15" ht="29.25" customHeight="1" outlineLevel="7">
      <c r="A192" s="153" t="s">
        <v>21</v>
      </c>
      <c r="B192" s="154" t="s">
        <v>2</v>
      </c>
      <c r="C192" s="154" t="s">
        <v>49</v>
      </c>
      <c r="D192" s="154" t="s">
        <v>32</v>
      </c>
      <c r="E192" s="154" t="s">
        <v>22</v>
      </c>
      <c r="F192" s="155">
        <f>G192+H192+I192+J192+K192+L192+M192</f>
        <v>89.405000000000001</v>
      </c>
      <c r="G192" s="119"/>
      <c r="H192" s="9"/>
      <c r="I192" s="9"/>
      <c r="J192" s="9"/>
      <c r="K192" s="9"/>
      <c r="L192" s="9"/>
      <c r="M192" s="9">
        <f>35.513+53.892</f>
        <v>89.405000000000001</v>
      </c>
      <c r="N192" s="9">
        <f>36.937+56.048</f>
        <v>92.984999999999999</v>
      </c>
      <c r="O192" s="9">
        <f>38.414+58.29</f>
        <v>96.704000000000008</v>
      </c>
    </row>
    <row r="193" spans="1:15" ht="26.4" outlineLevel="5">
      <c r="A193" s="153" t="s">
        <v>483</v>
      </c>
      <c r="B193" s="154" t="s">
        <v>2</v>
      </c>
      <c r="C193" s="154" t="s">
        <v>49</v>
      </c>
      <c r="D193" s="154" t="s">
        <v>74</v>
      </c>
      <c r="E193" s="154" t="s">
        <v>1</v>
      </c>
      <c r="F193" s="155">
        <f>F194+F196</f>
        <v>1266.0620000000001</v>
      </c>
      <c r="G193" s="120">
        <f t="shared" ref="G193:L193" si="112">G194+G196</f>
        <v>0</v>
      </c>
      <c r="H193" s="10">
        <f t="shared" si="112"/>
        <v>0</v>
      </c>
      <c r="I193" s="10">
        <f t="shared" si="112"/>
        <v>0</v>
      </c>
      <c r="J193" s="10">
        <f t="shared" si="112"/>
        <v>0</v>
      </c>
      <c r="K193" s="10">
        <f t="shared" si="112"/>
        <v>0</v>
      </c>
      <c r="L193" s="10">
        <f t="shared" si="112"/>
        <v>0</v>
      </c>
      <c r="M193" s="10">
        <f>M194+M196</f>
        <v>1266.0620000000001</v>
      </c>
      <c r="N193" s="10">
        <f>N194+N196</f>
        <v>1316.7</v>
      </c>
      <c r="O193" s="10">
        <f>O194+O196</f>
        <v>1369.3679999999999</v>
      </c>
    </row>
    <row r="194" spans="1:15" ht="39" customHeight="1" outlineLevel="6">
      <c r="A194" s="153" t="s">
        <v>12</v>
      </c>
      <c r="B194" s="154" t="s">
        <v>2</v>
      </c>
      <c r="C194" s="154" t="s">
        <v>49</v>
      </c>
      <c r="D194" s="154" t="s">
        <v>74</v>
      </c>
      <c r="E194" s="154" t="s">
        <v>13</v>
      </c>
      <c r="F194" s="155">
        <f>F195</f>
        <v>1175.1790000000001</v>
      </c>
      <c r="G194" s="120">
        <f t="shared" ref="G194:O194" si="113">G195</f>
        <v>0</v>
      </c>
      <c r="H194" s="10">
        <f t="shared" si="113"/>
        <v>0</v>
      </c>
      <c r="I194" s="10">
        <f t="shared" si="113"/>
        <v>0</v>
      </c>
      <c r="J194" s="10">
        <f t="shared" si="113"/>
        <v>0</v>
      </c>
      <c r="K194" s="10">
        <f t="shared" si="113"/>
        <v>0</v>
      </c>
      <c r="L194" s="10">
        <f t="shared" si="113"/>
        <v>0</v>
      </c>
      <c r="M194" s="10">
        <f t="shared" si="113"/>
        <v>1175.1790000000001</v>
      </c>
      <c r="N194" s="10">
        <f t="shared" si="113"/>
        <v>1222.1849999999999</v>
      </c>
      <c r="O194" s="10">
        <f t="shared" si="113"/>
        <v>1271.0709999999999</v>
      </c>
    </row>
    <row r="195" spans="1:15" ht="26.4" outlineLevel="7">
      <c r="A195" s="153" t="s">
        <v>14</v>
      </c>
      <c r="B195" s="154" t="s">
        <v>2</v>
      </c>
      <c r="C195" s="154" t="s">
        <v>49</v>
      </c>
      <c r="D195" s="154" t="s">
        <v>74</v>
      </c>
      <c r="E195" s="154" t="s">
        <v>15</v>
      </c>
      <c r="F195" s="155">
        <f>G195+H195+I195+J195+K195+L195+M195</f>
        <v>1175.1790000000001</v>
      </c>
      <c r="G195" s="120"/>
      <c r="H195" s="10"/>
      <c r="I195" s="10"/>
      <c r="J195" s="10"/>
      <c r="K195" s="10"/>
      <c r="L195" s="10"/>
      <c r="M195" s="10">
        <f>903.523+271.656</f>
        <v>1175.1790000000001</v>
      </c>
      <c r="N195" s="10">
        <f>939.663+282.522</f>
        <v>1222.1849999999999</v>
      </c>
      <c r="O195" s="10">
        <f>977.249+293.822</f>
        <v>1271.0709999999999</v>
      </c>
    </row>
    <row r="196" spans="1:15" ht="26.4" outlineLevel="6">
      <c r="A196" s="153" t="s">
        <v>19</v>
      </c>
      <c r="B196" s="154" t="s">
        <v>2</v>
      </c>
      <c r="C196" s="154" t="s">
        <v>49</v>
      </c>
      <c r="D196" s="154" t="s">
        <v>74</v>
      </c>
      <c r="E196" s="154" t="s">
        <v>20</v>
      </c>
      <c r="F196" s="155">
        <f>F197</f>
        <v>90.882999999999996</v>
      </c>
      <c r="G196" s="120">
        <f t="shared" ref="G196:O196" si="114">G197</f>
        <v>0</v>
      </c>
      <c r="H196" s="10">
        <f t="shared" si="114"/>
        <v>0</v>
      </c>
      <c r="I196" s="10">
        <f t="shared" si="114"/>
        <v>0</v>
      </c>
      <c r="J196" s="10">
        <f t="shared" si="114"/>
        <v>0</v>
      </c>
      <c r="K196" s="10">
        <f t="shared" si="114"/>
        <v>0</v>
      </c>
      <c r="L196" s="10">
        <f t="shared" si="114"/>
        <v>0</v>
      </c>
      <c r="M196" s="10">
        <f t="shared" si="114"/>
        <v>90.882999999999996</v>
      </c>
      <c r="N196" s="10">
        <f t="shared" si="114"/>
        <v>94.515000000000001</v>
      </c>
      <c r="O196" s="10">
        <f t="shared" si="114"/>
        <v>98.296999999999997</v>
      </c>
    </row>
    <row r="197" spans="1:15" ht="26.4" outlineLevel="7">
      <c r="A197" s="153" t="s">
        <v>21</v>
      </c>
      <c r="B197" s="154" t="s">
        <v>2</v>
      </c>
      <c r="C197" s="154" t="s">
        <v>49</v>
      </c>
      <c r="D197" s="154" t="s">
        <v>74</v>
      </c>
      <c r="E197" s="154" t="s">
        <v>22</v>
      </c>
      <c r="F197" s="155">
        <f>G197+H197+I197+J197+K197+L197+M197</f>
        <v>90.882999999999996</v>
      </c>
      <c r="G197" s="119"/>
      <c r="H197" s="9"/>
      <c r="I197" s="9"/>
      <c r="J197" s="9"/>
      <c r="K197" s="9"/>
      <c r="L197" s="9"/>
      <c r="M197" s="9">
        <f>31.66+59.223</f>
        <v>90.882999999999996</v>
      </c>
      <c r="N197" s="9">
        <f>32.924+61.591</f>
        <v>94.515000000000001</v>
      </c>
      <c r="O197" s="9">
        <f>34.243+64.054</f>
        <v>98.296999999999997</v>
      </c>
    </row>
    <row r="198" spans="1:15" ht="26.4" outlineLevel="7">
      <c r="A198" s="153" t="s">
        <v>484</v>
      </c>
      <c r="B198" s="154" t="s">
        <v>2</v>
      </c>
      <c r="C198" s="154" t="s">
        <v>49</v>
      </c>
      <c r="D198" s="154" t="s">
        <v>322</v>
      </c>
      <c r="E198" s="154" t="s">
        <v>1</v>
      </c>
      <c r="F198" s="155">
        <f>F199+F201</f>
        <v>3910.7329999999997</v>
      </c>
      <c r="G198" s="120">
        <f t="shared" ref="G198:L198" si="115">G199+G201</f>
        <v>0</v>
      </c>
      <c r="H198" s="10">
        <f t="shared" si="115"/>
        <v>0</v>
      </c>
      <c r="I198" s="10">
        <f t="shared" si="115"/>
        <v>0</v>
      </c>
      <c r="J198" s="10">
        <f t="shared" si="115"/>
        <v>0</v>
      </c>
      <c r="K198" s="10">
        <f t="shared" si="115"/>
        <v>0</v>
      </c>
      <c r="L198" s="10">
        <f t="shared" si="115"/>
        <v>0</v>
      </c>
      <c r="M198" s="10">
        <f>M199+M201</f>
        <v>3910.7329999999997</v>
      </c>
      <c r="N198" s="10">
        <f>N199+N201</f>
        <v>4057.7069999999999</v>
      </c>
      <c r="O198" s="10">
        <f>O199+O201</f>
        <v>4210.5600000000004</v>
      </c>
    </row>
    <row r="199" spans="1:15" ht="39.6" outlineLevel="7">
      <c r="A199" s="153" t="s">
        <v>12</v>
      </c>
      <c r="B199" s="154" t="s">
        <v>2</v>
      </c>
      <c r="C199" s="154" t="s">
        <v>49</v>
      </c>
      <c r="D199" s="154" t="s">
        <v>322</v>
      </c>
      <c r="E199" s="154" t="s">
        <v>13</v>
      </c>
      <c r="F199" s="155">
        <f>F200</f>
        <v>3689.0869999999995</v>
      </c>
      <c r="G199" s="120">
        <f t="shared" ref="G199:O199" si="116">G200</f>
        <v>0</v>
      </c>
      <c r="H199" s="10">
        <f t="shared" si="116"/>
        <v>0</v>
      </c>
      <c r="I199" s="10">
        <f t="shared" si="116"/>
        <v>0</v>
      </c>
      <c r="J199" s="10">
        <f t="shared" si="116"/>
        <v>0</v>
      </c>
      <c r="K199" s="10">
        <f t="shared" si="116"/>
        <v>0</v>
      </c>
      <c r="L199" s="10">
        <f t="shared" si="116"/>
        <v>0</v>
      </c>
      <c r="M199" s="10">
        <f t="shared" si="116"/>
        <v>3689.0869999999995</v>
      </c>
      <c r="N199" s="10">
        <f t="shared" si="116"/>
        <v>3825.21</v>
      </c>
      <c r="O199" s="10">
        <f t="shared" si="116"/>
        <v>3966.373</v>
      </c>
    </row>
    <row r="200" spans="1:15" ht="26.4" outlineLevel="7">
      <c r="A200" s="153" t="s">
        <v>14</v>
      </c>
      <c r="B200" s="154" t="s">
        <v>2</v>
      </c>
      <c r="C200" s="154" t="s">
        <v>49</v>
      </c>
      <c r="D200" s="154" t="s">
        <v>322</v>
      </c>
      <c r="E200" s="154" t="s">
        <v>15</v>
      </c>
      <c r="F200" s="155">
        <f>G200+H200+I200+J200+K200+L200+M200</f>
        <v>3689.0869999999995</v>
      </c>
      <c r="G200" s="120"/>
      <c r="H200" s="10"/>
      <c r="I200" s="10"/>
      <c r="J200" s="10"/>
      <c r="K200" s="10"/>
      <c r="L200" s="10"/>
      <c r="M200" s="10">
        <f>2825.72+853.367+10</f>
        <v>3689.0869999999995</v>
      </c>
      <c r="N200" s="10">
        <f>2930.27+884.94+10</f>
        <v>3825.21</v>
      </c>
      <c r="O200" s="10">
        <f>3038.69+917.683+10</f>
        <v>3966.373</v>
      </c>
    </row>
    <row r="201" spans="1:15" ht="26.4" outlineLevel="7">
      <c r="A201" s="153" t="s">
        <v>19</v>
      </c>
      <c r="B201" s="154" t="s">
        <v>2</v>
      </c>
      <c r="C201" s="154" t="s">
        <v>49</v>
      </c>
      <c r="D201" s="154" t="s">
        <v>322</v>
      </c>
      <c r="E201" s="154" t="s">
        <v>20</v>
      </c>
      <c r="F201" s="155">
        <f>F202</f>
        <v>221.64600000000002</v>
      </c>
      <c r="G201" s="120">
        <f t="shared" ref="G201:O201" si="117">G202</f>
        <v>0</v>
      </c>
      <c r="H201" s="10">
        <f t="shared" si="117"/>
        <v>0</v>
      </c>
      <c r="I201" s="10">
        <f t="shared" si="117"/>
        <v>0</v>
      </c>
      <c r="J201" s="10">
        <f t="shared" si="117"/>
        <v>0</v>
      </c>
      <c r="K201" s="10">
        <f t="shared" si="117"/>
        <v>0</v>
      </c>
      <c r="L201" s="10">
        <f t="shared" si="117"/>
        <v>0</v>
      </c>
      <c r="M201" s="10">
        <f t="shared" si="117"/>
        <v>221.64600000000002</v>
      </c>
      <c r="N201" s="10">
        <f t="shared" si="117"/>
        <v>232.49700000000001</v>
      </c>
      <c r="O201" s="10">
        <f t="shared" si="117"/>
        <v>244.18700000000001</v>
      </c>
    </row>
    <row r="202" spans="1:15" ht="26.4" outlineLevel="7">
      <c r="A202" s="153" t="s">
        <v>21</v>
      </c>
      <c r="B202" s="154" t="s">
        <v>2</v>
      </c>
      <c r="C202" s="154" t="s">
        <v>49</v>
      </c>
      <c r="D202" s="154" t="s">
        <v>322</v>
      </c>
      <c r="E202" s="154" t="s">
        <v>22</v>
      </c>
      <c r="F202" s="155">
        <f>G202+H202+I202+J202+K202+L202+M202</f>
        <v>221.64600000000002</v>
      </c>
      <c r="G202" s="119"/>
      <c r="H202" s="9"/>
      <c r="I202" s="9"/>
      <c r="J202" s="9"/>
      <c r="K202" s="9"/>
      <c r="L202" s="9"/>
      <c r="M202" s="9">
        <f>200+21.646</f>
        <v>221.64600000000002</v>
      </c>
      <c r="N202" s="9">
        <f>210.851+21.646</f>
        <v>232.49700000000001</v>
      </c>
      <c r="O202" s="9">
        <f>222.541+21.646</f>
        <v>244.18700000000001</v>
      </c>
    </row>
    <row r="203" spans="1:15" ht="39.6" outlineLevel="7">
      <c r="A203" s="153" t="s">
        <v>485</v>
      </c>
      <c r="B203" s="154" t="s">
        <v>2</v>
      </c>
      <c r="C203" s="154" t="s">
        <v>49</v>
      </c>
      <c r="D203" s="154" t="s">
        <v>381</v>
      </c>
      <c r="E203" s="154" t="s">
        <v>1</v>
      </c>
      <c r="F203" s="155">
        <f>F204</f>
        <v>679.38300000000004</v>
      </c>
      <c r="G203" s="120">
        <f t="shared" ref="G203:O203" si="118">G204</f>
        <v>0</v>
      </c>
      <c r="H203" s="10">
        <f t="shared" si="118"/>
        <v>0</v>
      </c>
      <c r="I203" s="10">
        <f t="shared" si="118"/>
        <v>0</v>
      </c>
      <c r="J203" s="10">
        <f t="shared" si="118"/>
        <v>0</v>
      </c>
      <c r="K203" s="10">
        <f t="shared" si="118"/>
        <v>0</v>
      </c>
      <c r="L203" s="10">
        <f t="shared" si="118"/>
        <v>0</v>
      </c>
      <c r="M203" s="10">
        <f t="shared" si="118"/>
        <v>679.38300000000004</v>
      </c>
      <c r="N203" s="10">
        <f t="shared" si="118"/>
        <v>704.63300000000004</v>
      </c>
      <c r="O203" s="10">
        <f t="shared" si="118"/>
        <v>730.89300000000003</v>
      </c>
    </row>
    <row r="204" spans="1:15" ht="39.6" outlineLevel="7">
      <c r="A204" s="153" t="s">
        <v>12</v>
      </c>
      <c r="B204" s="154" t="s">
        <v>2</v>
      </c>
      <c r="C204" s="154" t="s">
        <v>49</v>
      </c>
      <c r="D204" s="154" t="s">
        <v>381</v>
      </c>
      <c r="E204" s="154" t="s">
        <v>13</v>
      </c>
      <c r="F204" s="155">
        <f>F205</f>
        <v>679.38300000000004</v>
      </c>
      <c r="G204" s="120">
        <f t="shared" ref="G204:O204" si="119">G205</f>
        <v>0</v>
      </c>
      <c r="H204" s="10">
        <f t="shared" si="119"/>
        <v>0</v>
      </c>
      <c r="I204" s="10">
        <f t="shared" si="119"/>
        <v>0</v>
      </c>
      <c r="J204" s="10">
        <f t="shared" si="119"/>
        <v>0</v>
      </c>
      <c r="K204" s="10">
        <f t="shared" si="119"/>
        <v>0</v>
      </c>
      <c r="L204" s="10">
        <f t="shared" si="119"/>
        <v>0</v>
      </c>
      <c r="M204" s="10">
        <f t="shared" si="119"/>
        <v>679.38300000000004</v>
      </c>
      <c r="N204" s="10">
        <f t="shared" si="119"/>
        <v>704.63300000000004</v>
      </c>
      <c r="O204" s="10">
        <f t="shared" si="119"/>
        <v>730.89300000000003</v>
      </c>
    </row>
    <row r="205" spans="1:15" ht="26.4" outlineLevel="7">
      <c r="A205" s="153" t="s">
        <v>14</v>
      </c>
      <c r="B205" s="154" t="s">
        <v>2</v>
      </c>
      <c r="C205" s="154" t="s">
        <v>49</v>
      </c>
      <c r="D205" s="154" t="s">
        <v>381</v>
      </c>
      <c r="E205" s="154" t="s">
        <v>15</v>
      </c>
      <c r="F205" s="155">
        <f>G205+H205+I205+J205+K205+L205+M205</f>
        <v>679.38300000000004</v>
      </c>
      <c r="G205" s="120"/>
      <c r="H205" s="10"/>
      <c r="I205" s="10"/>
      <c r="J205" s="10"/>
      <c r="K205" s="10"/>
      <c r="L205" s="10"/>
      <c r="M205" s="10">
        <v>679.38300000000004</v>
      </c>
      <c r="N205" s="10">
        <v>704.63300000000004</v>
      </c>
      <c r="O205" s="10">
        <v>730.89300000000003</v>
      </c>
    </row>
    <row r="206" spans="1:15" ht="39.6" outlineLevel="7">
      <c r="A206" s="153" t="s">
        <v>486</v>
      </c>
      <c r="B206" s="154" t="s">
        <v>2</v>
      </c>
      <c r="C206" s="154" t="s">
        <v>49</v>
      </c>
      <c r="D206" s="154" t="s">
        <v>382</v>
      </c>
      <c r="E206" s="154" t="s">
        <v>1</v>
      </c>
      <c r="F206" s="155">
        <f>F207</f>
        <v>18161.64</v>
      </c>
      <c r="G206" s="120">
        <f t="shared" ref="G206:O206" si="120">G207</f>
        <v>0</v>
      </c>
      <c r="H206" s="10">
        <f t="shared" si="120"/>
        <v>0</v>
      </c>
      <c r="I206" s="10">
        <f t="shared" si="120"/>
        <v>0</v>
      </c>
      <c r="J206" s="10">
        <f t="shared" si="120"/>
        <v>0</v>
      </c>
      <c r="K206" s="10">
        <f t="shared" si="120"/>
        <v>0</v>
      </c>
      <c r="L206" s="10">
        <f t="shared" si="120"/>
        <v>0</v>
      </c>
      <c r="M206" s="10">
        <f t="shared" si="120"/>
        <v>18161.64</v>
      </c>
      <c r="N206" s="10">
        <f t="shared" si="120"/>
        <v>18161.64</v>
      </c>
      <c r="O206" s="10">
        <f t="shared" si="120"/>
        <v>18161.64</v>
      </c>
    </row>
    <row r="207" spans="1:15" ht="26.4" outlineLevel="7">
      <c r="A207" s="153" t="s">
        <v>125</v>
      </c>
      <c r="B207" s="154" t="s">
        <v>2</v>
      </c>
      <c r="C207" s="154" t="s">
        <v>49</v>
      </c>
      <c r="D207" s="154" t="s">
        <v>382</v>
      </c>
      <c r="E207" s="154" t="s">
        <v>126</v>
      </c>
      <c r="F207" s="155">
        <f>F208</f>
        <v>18161.64</v>
      </c>
      <c r="G207" s="120">
        <f t="shared" ref="G207:O207" si="121">G208</f>
        <v>0</v>
      </c>
      <c r="H207" s="10">
        <f t="shared" si="121"/>
        <v>0</v>
      </c>
      <c r="I207" s="10">
        <f t="shared" si="121"/>
        <v>0</v>
      </c>
      <c r="J207" s="10">
        <f t="shared" si="121"/>
        <v>0</v>
      </c>
      <c r="K207" s="10">
        <f t="shared" si="121"/>
        <v>0</v>
      </c>
      <c r="L207" s="10">
        <f t="shared" si="121"/>
        <v>0</v>
      </c>
      <c r="M207" s="10">
        <f t="shared" si="121"/>
        <v>18161.64</v>
      </c>
      <c r="N207" s="10">
        <f t="shared" si="121"/>
        <v>18161.64</v>
      </c>
      <c r="O207" s="10">
        <f t="shared" si="121"/>
        <v>18161.64</v>
      </c>
    </row>
    <row r="208" spans="1:15" ht="15.6" outlineLevel="7">
      <c r="A208" s="153" t="s">
        <v>127</v>
      </c>
      <c r="B208" s="154" t="s">
        <v>2</v>
      </c>
      <c r="C208" s="154" t="s">
        <v>49</v>
      </c>
      <c r="D208" s="154" t="s">
        <v>382</v>
      </c>
      <c r="E208" s="154" t="s">
        <v>128</v>
      </c>
      <c r="F208" s="155">
        <f>G208+H208+I208+J208+K208+L208+M208</f>
        <v>18161.64</v>
      </c>
      <c r="G208" s="119"/>
      <c r="H208" s="9"/>
      <c r="I208" s="9"/>
      <c r="J208" s="9"/>
      <c r="K208" s="9"/>
      <c r="L208" s="9"/>
      <c r="M208" s="9">
        <v>18161.64</v>
      </c>
      <c r="N208" s="9">
        <v>18161.64</v>
      </c>
      <c r="O208" s="9">
        <v>18161.64</v>
      </c>
    </row>
    <row r="209" spans="1:15" ht="39.6" outlineLevel="7">
      <c r="A209" s="153" t="s">
        <v>487</v>
      </c>
      <c r="B209" s="154" t="s">
        <v>2</v>
      </c>
      <c r="C209" s="154" t="s">
        <v>49</v>
      </c>
      <c r="D209" s="154" t="s">
        <v>488</v>
      </c>
      <c r="E209" s="154" t="s">
        <v>1</v>
      </c>
      <c r="F209" s="155">
        <f>F210+F212+F214</f>
        <v>20147.834319999998</v>
      </c>
      <c r="G209" s="120">
        <f t="shared" ref="G209:O209" si="122">G210+G212+G214</f>
        <v>0</v>
      </c>
      <c r="H209" s="10">
        <f t="shared" si="122"/>
        <v>0</v>
      </c>
      <c r="I209" s="10">
        <f t="shared" si="122"/>
        <v>0</v>
      </c>
      <c r="J209" s="10">
        <f t="shared" si="122"/>
        <v>0</v>
      </c>
      <c r="K209" s="10">
        <f t="shared" si="122"/>
        <v>0</v>
      </c>
      <c r="L209" s="10">
        <f t="shared" si="122"/>
        <v>0</v>
      </c>
      <c r="M209" s="10">
        <f>M210+M212+M214</f>
        <v>20147.834319999998</v>
      </c>
      <c r="N209" s="10">
        <f>N210+N212+N214</f>
        <v>1436.78774</v>
      </c>
      <c r="O209" s="10">
        <f t="shared" si="122"/>
        <v>1436.78774</v>
      </c>
    </row>
    <row r="210" spans="1:15" ht="39.6" outlineLevel="7">
      <c r="A210" s="153" t="s">
        <v>12</v>
      </c>
      <c r="B210" s="154" t="s">
        <v>2</v>
      </c>
      <c r="C210" s="154" t="s">
        <v>49</v>
      </c>
      <c r="D210" s="154" t="s">
        <v>488</v>
      </c>
      <c r="E210" s="154" t="s">
        <v>13</v>
      </c>
      <c r="F210" s="155">
        <f>F211</f>
        <v>468.7</v>
      </c>
      <c r="G210" s="120">
        <f t="shared" ref="G210:O210" si="123">G211</f>
        <v>0</v>
      </c>
      <c r="H210" s="10">
        <f t="shared" si="123"/>
        <v>0</v>
      </c>
      <c r="I210" s="10">
        <f t="shared" si="123"/>
        <v>0</v>
      </c>
      <c r="J210" s="10">
        <f t="shared" si="123"/>
        <v>0</v>
      </c>
      <c r="K210" s="10">
        <f t="shared" si="123"/>
        <v>0</v>
      </c>
      <c r="L210" s="10">
        <f t="shared" si="123"/>
        <v>0</v>
      </c>
      <c r="M210" s="10">
        <f t="shared" si="123"/>
        <v>468.7</v>
      </c>
      <c r="N210" s="10">
        <f t="shared" si="123"/>
        <v>911.4</v>
      </c>
      <c r="O210" s="10">
        <f t="shared" si="123"/>
        <v>911.4</v>
      </c>
    </row>
    <row r="211" spans="1:15" ht="26.4" outlineLevel="7">
      <c r="A211" s="153" t="s">
        <v>14</v>
      </c>
      <c r="B211" s="154" t="s">
        <v>2</v>
      </c>
      <c r="C211" s="154" t="s">
        <v>49</v>
      </c>
      <c r="D211" s="154" t="s">
        <v>488</v>
      </c>
      <c r="E211" s="154" t="s">
        <v>15</v>
      </c>
      <c r="F211" s="155">
        <f>G211+H211+I211+J211+K211+L211+M211</f>
        <v>468.7</v>
      </c>
      <c r="G211" s="119"/>
      <c r="H211" s="9"/>
      <c r="I211" s="9"/>
      <c r="J211" s="9"/>
      <c r="K211" s="9"/>
      <c r="L211" s="9"/>
      <c r="M211" s="9">
        <f>360+108.7</f>
        <v>468.7</v>
      </c>
      <c r="N211" s="9">
        <f>700+211.4</f>
        <v>911.4</v>
      </c>
      <c r="O211" s="9">
        <f>700+211.4</f>
        <v>911.4</v>
      </c>
    </row>
    <row r="212" spans="1:15" ht="26.4" outlineLevel="7">
      <c r="A212" s="153" t="s">
        <v>19</v>
      </c>
      <c r="B212" s="154" t="s">
        <v>2</v>
      </c>
      <c r="C212" s="154" t="s">
        <v>49</v>
      </c>
      <c r="D212" s="154" t="s">
        <v>488</v>
      </c>
      <c r="E212" s="154" t="s">
        <v>20</v>
      </c>
      <c r="F212" s="155">
        <f>F213</f>
        <v>627.47932000000003</v>
      </c>
      <c r="G212" s="120">
        <f t="shared" ref="G212:L212" si="124">G213</f>
        <v>0</v>
      </c>
      <c r="H212" s="10">
        <f t="shared" si="124"/>
        <v>0</v>
      </c>
      <c r="I212" s="10">
        <f t="shared" si="124"/>
        <v>0</v>
      </c>
      <c r="J212" s="10">
        <f t="shared" si="124"/>
        <v>0</v>
      </c>
      <c r="K212" s="10">
        <f t="shared" si="124"/>
        <v>0</v>
      </c>
      <c r="L212" s="10">
        <f t="shared" si="124"/>
        <v>0</v>
      </c>
      <c r="M212" s="10">
        <f>M213</f>
        <v>627.47932000000003</v>
      </c>
      <c r="N212" s="10">
        <f>N213</f>
        <v>525.38774000000001</v>
      </c>
      <c r="O212" s="10">
        <f>O213</f>
        <v>525.38774000000001</v>
      </c>
    </row>
    <row r="213" spans="1:15" ht="26.4" outlineLevel="7">
      <c r="A213" s="166" t="s">
        <v>21</v>
      </c>
      <c r="B213" s="154" t="s">
        <v>2</v>
      </c>
      <c r="C213" s="154" t="s">
        <v>49</v>
      </c>
      <c r="D213" s="154" t="s">
        <v>488</v>
      </c>
      <c r="E213" s="154" t="s">
        <v>22</v>
      </c>
      <c r="F213" s="155">
        <f>G213+H213+I213+J213+K213+L213+M213</f>
        <v>627.47932000000003</v>
      </c>
      <c r="G213" s="119"/>
      <c r="H213" s="9"/>
      <c r="I213" s="9"/>
      <c r="J213" s="9"/>
      <c r="K213" s="9"/>
      <c r="L213" s="9"/>
      <c r="M213" s="9">
        <f>627.47932</f>
        <v>627.47932000000003</v>
      </c>
      <c r="N213" s="9">
        <v>525.38774000000001</v>
      </c>
      <c r="O213" s="9">
        <v>525.38774000000001</v>
      </c>
    </row>
    <row r="214" spans="1:15" ht="26.4" outlineLevel="7">
      <c r="A214" s="102" t="s">
        <v>125</v>
      </c>
      <c r="B214" s="99" t="s">
        <v>2</v>
      </c>
      <c r="C214" s="159" t="s">
        <v>49</v>
      </c>
      <c r="D214" s="154" t="s">
        <v>488</v>
      </c>
      <c r="E214" s="159" t="s">
        <v>126</v>
      </c>
      <c r="F214" s="155">
        <f>F215</f>
        <v>19051.654999999999</v>
      </c>
      <c r="G214" s="120">
        <f t="shared" ref="G214:O214" si="125">G215</f>
        <v>0</v>
      </c>
      <c r="H214" s="10">
        <f t="shared" si="125"/>
        <v>0</v>
      </c>
      <c r="I214" s="10">
        <f t="shared" si="125"/>
        <v>0</v>
      </c>
      <c r="J214" s="10">
        <f t="shared" si="125"/>
        <v>0</v>
      </c>
      <c r="K214" s="10">
        <f t="shared" si="125"/>
        <v>0</v>
      </c>
      <c r="L214" s="10">
        <f t="shared" si="125"/>
        <v>0</v>
      </c>
      <c r="M214" s="10">
        <f t="shared" si="125"/>
        <v>19051.654999999999</v>
      </c>
      <c r="N214" s="10">
        <f t="shared" si="125"/>
        <v>0</v>
      </c>
      <c r="O214" s="10">
        <f t="shared" si="125"/>
        <v>0</v>
      </c>
    </row>
    <row r="215" spans="1:15" ht="15.6" outlineLevel="7">
      <c r="A215" s="160" t="s">
        <v>127</v>
      </c>
      <c r="B215" s="159" t="s">
        <v>2</v>
      </c>
      <c r="C215" s="159" t="s">
        <v>49</v>
      </c>
      <c r="D215" s="154" t="s">
        <v>488</v>
      </c>
      <c r="E215" s="159" t="s">
        <v>128</v>
      </c>
      <c r="F215" s="155">
        <f>G215+H215+I215+J215+K215+L215+M215</f>
        <v>19051.654999999999</v>
      </c>
      <c r="G215" s="120"/>
      <c r="H215" s="10"/>
      <c r="I215" s="10"/>
      <c r="J215" s="10"/>
      <c r="K215" s="10"/>
      <c r="L215" s="10"/>
      <c r="M215" s="10">
        <v>19051.654999999999</v>
      </c>
      <c r="N215" s="10">
        <v>0</v>
      </c>
      <c r="O215" s="10">
        <v>0</v>
      </c>
    </row>
    <row r="216" spans="1:15" ht="15.6" outlineLevel="7">
      <c r="A216" s="150" t="s">
        <v>615</v>
      </c>
      <c r="B216" s="151" t="s">
        <v>6</v>
      </c>
      <c r="C216" s="151" t="s">
        <v>3</v>
      </c>
      <c r="D216" s="151" t="s">
        <v>4</v>
      </c>
      <c r="E216" s="151" t="s">
        <v>1</v>
      </c>
      <c r="F216" s="152">
        <f t="shared" ref="F216:F221" si="126">F217</f>
        <v>2255.64</v>
      </c>
      <c r="G216" s="118">
        <f t="shared" ref="G216:O216" si="127">G217</f>
        <v>0</v>
      </c>
      <c r="H216" s="8">
        <f t="shared" si="127"/>
        <v>0</v>
      </c>
      <c r="I216" s="8">
        <f t="shared" si="127"/>
        <v>0</v>
      </c>
      <c r="J216" s="8">
        <f t="shared" si="127"/>
        <v>0</v>
      </c>
      <c r="K216" s="8">
        <f t="shared" si="127"/>
        <v>0</v>
      </c>
      <c r="L216" s="8">
        <f t="shared" si="127"/>
        <v>0</v>
      </c>
      <c r="M216" s="8">
        <f t="shared" si="127"/>
        <v>2255.64</v>
      </c>
      <c r="N216" s="8">
        <f t="shared" si="127"/>
        <v>2337.3000000000002</v>
      </c>
      <c r="O216" s="8">
        <f t="shared" si="127"/>
        <v>2337.3000000000002</v>
      </c>
    </row>
    <row r="217" spans="1:15" ht="15.6" outlineLevel="7">
      <c r="A217" s="153" t="s">
        <v>616</v>
      </c>
      <c r="B217" s="154" t="s">
        <v>6</v>
      </c>
      <c r="C217" s="154" t="s">
        <v>17</v>
      </c>
      <c r="D217" s="154" t="s">
        <v>4</v>
      </c>
      <c r="E217" s="154" t="s">
        <v>1</v>
      </c>
      <c r="F217" s="155">
        <f t="shared" si="126"/>
        <v>2255.64</v>
      </c>
      <c r="G217" s="118">
        <f t="shared" ref="G217:O217" si="128">G218</f>
        <v>0</v>
      </c>
      <c r="H217" s="8">
        <f t="shared" si="128"/>
        <v>0</v>
      </c>
      <c r="I217" s="8">
        <f t="shared" si="128"/>
        <v>0</v>
      </c>
      <c r="J217" s="8">
        <f t="shared" si="128"/>
        <v>0</v>
      </c>
      <c r="K217" s="8">
        <f t="shared" si="128"/>
        <v>0</v>
      </c>
      <c r="L217" s="8">
        <f t="shared" si="128"/>
        <v>0</v>
      </c>
      <c r="M217" s="8">
        <f t="shared" si="128"/>
        <v>2255.64</v>
      </c>
      <c r="N217" s="8">
        <f t="shared" si="128"/>
        <v>2337.3000000000002</v>
      </c>
      <c r="O217" s="8">
        <f t="shared" si="128"/>
        <v>2337.3000000000002</v>
      </c>
    </row>
    <row r="218" spans="1:15" ht="15.6" outlineLevel="7">
      <c r="A218" s="153" t="s">
        <v>7</v>
      </c>
      <c r="B218" s="164" t="s">
        <v>6</v>
      </c>
      <c r="C218" s="164" t="s">
        <v>17</v>
      </c>
      <c r="D218" s="159" t="s">
        <v>8</v>
      </c>
      <c r="E218" s="164" t="s">
        <v>1</v>
      </c>
      <c r="F218" s="155">
        <f t="shared" si="126"/>
        <v>2255.64</v>
      </c>
      <c r="G218" s="120">
        <f t="shared" ref="G218:O218" si="129">G219</f>
        <v>0</v>
      </c>
      <c r="H218" s="10">
        <f t="shared" si="129"/>
        <v>0</v>
      </c>
      <c r="I218" s="10">
        <f t="shared" si="129"/>
        <v>0</v>
      </c>
      <c r="J218" s="10">
        <f t="shared" si="129"/>
        <v>0</v>
      </c>
      <c r="K218" s="10">
        <f t="shared" si="129"/>
        <v>0</v>
      </c>
      <c r="L218" s="10">
        <f t="shared" si="129"/>
        <v>0</v>
      </c>
      <c r="M218" s="10">
        <f t="shared" si="129"/>
        <v>2255.64</v>
      </c>
      <c r="N218" s="97">
        <f t="shared" si="129"/>
        <v>2337.3000000000002</v>
      </c>
      <c r="O218" s="97">
        <f t="shared" si="129"/>
        <v>2337.3000000000002</v>
      </c>
    </row>
    <row r="219" spans="1:15" ht="26.4" outlineLevel="7">
      <c r="A219" s="153" t="s">
        <v>9</v>
      </c>
      <c r="B219" s="164" t="s">
        <v>6</v>
      </c>
      <c r="C219" s="164" t="s">
        <v>17</v>
      </c>
      <c r="D219" s="159" t="s">
        <v>10</v>
      </c>
      <c r="E219" s="164" t="s">
        <v>1</v>
      </c>
      <c r="F219" s="155">
        <f t="shared" si="126"/>
        <v>2255.64</v>
      </c>
      <c r="G219" s="120">
        <f t="shared" ref="G219:O219" si="130">G220</f>
        <v>0</v>
      </c>
      <c r="H219" s="10">
        <f t="shared" si="130"/>
        <v>0</v>
      </c>
      <c r="I219" s="10">
        <f t="shared" si="130"/>
        <v>0</v>
      </c>
      <c r="J219" s="10">
        <f t="shared" si="130"/>
        <v>0</v>
      </c>
      <c r="K219" s="10">
        <f t="shared" si="130"/>
        <v>0</v>
      </c>
      <c r="L219" s="10">
        <f t="shared" si="130"/>
        <v>0</v>
      </c>
      <c r="M219" s="10">
        <f t="shared" si="130"/>
        <v>2255.64</v>
      </c>
      <c r="N219" s="10">
        <f t="shared" si="130"/>
        <v>2337.3000000000002</v>
      </c>
      <c r="O219" s="10">
        <f t="shared" si="130"/>
        <v>2337.3000000000002</v>
      </c>
    </row>
    <row r="220" spans="1:15" ht="26.4" outlineLevel="7">
      <c r="A220" s="162" t="s">
        <v>614</v>
      </c>
      <c r="B220" s="164" t="s">
        <v>6</v>
      </c>
      <c r="C220" s="164" t="s">
        <v>17</v>
      </c>
      <c r="D220" s="154" t="s">
        <v>613</v>
      </c>
      <c r="E220" s="164" t="s">
        <v>1</v>
      </c>
      <c r="F220" s="155">
        <f t="shared" si="126"/>
        <v>2255.64</v>
      </c>
      <c r="G220" s="120">
        <f t="shared" ref="G220:O220" si="131">G221</f>
        <v>0</v>
      </c>
      <c r="H220" s="10">
        <f t="shared" si="131"/>
        <v>0</v>
      </c>
      <c r="I220" s="10">
        <f t="shared" si="131"/>
        <v>0</v>
      </c>
      <c r="J220" s="10">
        <f t="shared" si="131"/>
        <v>0</v>
      </c>
      <c r="K220" s="10">
        <f t="shared" si="131"/>
        <v>0</v>
      </c>
      <c r="L220" s="10">
        <f t="shared" si="131"/>
        <v>0</v>
      </c>
      <c r="M220" s="10">
        <f t="shared" si="131"/>
        <v>2255.64</v>
      </c>
      <c r="N220" s="10">
        <f t="shared" si="131"/>
        <v>2337.3000000000002</v>
      </c>
      <c r="O220" s="10">
        <f t="shared" si="131"/>
        <v>2337.3000000000002</v>
      </c>
    </row>
    <row r="221" spans="1:15" ht="39.6" outlineLevel="7">
      <c r="A221" s="153" t="s">
        <v>12</v>
      </c>
      <c r="B221" s="154" t="s">
        <v>6</v>
      </c>
      <c r="C221" s="154" t="s">
        <v>17</v>
      </c>
      <c r="D221" s="154" t="s">
        <v>613</v>
      </c>
      <c r="E221" s="154" t="s">
        <v>13</v>
      </c>
      <c r="F221" s="155">
        <f t="shared" si="126"/>
        <v>2255.64</v>
      </c>
      <c r="G221" s="120">
        <f t="shared" ref="G221:O221" si="132">G222</f>
        <v>0</v>
      </c>
      <c r="H221" s="10">
        <f t="shared" si="132"/>
        <v>0</v>
      </c>
      <c r="I221" s="10">
        <f t="shared" si="132"/>
        <v>0</v>
      </c>
      <c r="J221" s="10">
        <f t="shared" si="132"/>
        <v>0</v>
      </c>
      <c r="K221" s="10">
        <f t="shared" si="132"/>
        <v>0</v>
      </c>
      <c r="L221" s="10">
        <f t="shared" si="132"/>
        <v>0</v>
      </c>
      <c r="M221" s="10">
        <f t="shared" si="132"/>
        <v>2255.64</v>
      </c>
      <c r="N221" s="10">
        <f t="shared" si="132"/>
        <v>2337.3000000000002</v>
      </c>
      <c r="O221" s="10">
        <f t="shared" si="132"/>
        <v>2337.3000000000002</v>
      </c>
    </row>
    <row r="222" spans="1:15" ht="25.8" customHeight="1" outlineLevel="7">
      <c r="A222" s="153" t="s">
        <v>14</v>
      </c>
      <c r="B222" s="154" t="s">
        <v>6</v>
      </c>
      <c r="C222" s="154" t="s">
        <v>17</v>
      </c>
      <c r="D222" s="154" t="s">
        <v>613</v>
      </c>
      <c r="E222" s="154" t="s">
        <v>15</v>
      </c>
      <c r="F222" s="155">
        <f>G222+H222+I222+J222+K222+L222+M222</f>
        <v>2255.64</v>
      </c>
      <c r="G222" s="120"/>
      <c r="H222" s="10"/>
      <c r="I222" s="10"/>
      <c r="J222" s="10"/>
      <c r="K222" s="10"/>
      <c r="L222" s="10"/>
      <c r="M222" s="10">
        <v>2255.64</v>
      </c>
      <c r="N222" s="10">
        <v>2337.3000000000002</v>
      </c>
      <c r="O222" s="10">
        <v>2337.3000000000002</v>
      </c>
    </row>
    <row r="223" spans="1:15" ht="0.6" hidden="1" customHeight="1" outlineLevel="7">
      <c r="A223" s="162" t="s">
        <v>489</v>
      </c>
      <c r="B223" s="159" t="s">
        <v>17</v>
      </c>
      <c r="C223" s="159" t="s">
        <v>3</v>
      </c>
      <c r="D223" s="159" t="s">
        <v>4</v>
      </c>
      <c r="E223" s="159" t="s">
        <v>1</v>
      </c>
      <c r="F223" s="155">
        <f>F224</f>
        <v>0</v>
      </c>
      <c r="G223" s="118">
        <f t="shared" ref="G223:O223" si="133">G224</f>
        <v>0</v>
      </c>
      <c r="H223" s="8">
        <f t="shared" si="133"/>
        <v>0</v>
      </c>
      <c r="I223" s="8">
        <f t="shared" si="133"/>
        <v>0</v>
      </c>
      <c r="J223" s="8">
        <f t="shared" si="133"/>
        <v>0</v>
      </c>
      <c r="K223" s="8">
        <f t="shared" si="133"/>
        <v>0</v>
      </c>
      <c r="L223" s="8">
        <f t="shared" si="133"/>
        <v>0</v>
      </c>
      <c r="M223" s="8">
        <f t="shared" si="133"/>
        <v>0</v>
      </c>
      <c r="N223" s="8">
        <f t="shared" si="133"/>
        <v>0</v>
      </c>
      <c r="O223" s="8">
        <f t="shared" si="133"/>
        <v>0</v>
      </c>
    </row>
    <row r="224" spans="1:15" ht="26.4" hidden="1" outlineLevel="7">
      <c r="A224" s="160" t="s">
        <v>490</v>
      </c>
      <c r="B224" s="159" t="s">
        <v>17</v>
      </c>
      <c r="C224" s="159" t="s">
        <v>103</v>
      </c>
      <c r="D224" s="159" t="s">
        <v>4</v>
      </c>
      <c r="E224" s="159" t="s">
        <v>1</v>
      </c>
      <c r="F224" s="155">
        <f>F225</f>
        <v>0</v>
      </c>
      <c r="G224" s="118">
        <f t="shared" ref="G224:O224" si="134">G225</f>
        <v>0</v>
      </c>
      <c r="H224" s="8">
        <f t="shared" si="134"/>
        <v>0</v>
      </c>
      <c r="I224" s="8">
        <f t="shared" si="134"/>
        <v>0</v>
      </c>
      <c r="J224" s="8">
        <f t="shared" si="134"/>
        <v>0</v>
      </c>
      <c r="K224" s="8">
        <f t="shared" si="134"/>
        <v>0</v>
      </c>
      <c r="L224" s="8">
        <f t="shared" si="134"/>
        <v>0</v>
      </c>
      <c r="M224" s="8">
        <f t="shared" si="134"/>
        <v>0</v>
      </c>
      <c r="N224" s="8">
        <f t="shared" si="134"/>
        <v>0</v>
      </c>
      <c r="O224" s="8">
        <f t="shared" si="134"/>
        <v>0</v>
      </c>
    </row>
    <row r="225" spans="1:15" ht="15.6" hidden="1" outlineLevel="7">
      <c r="A225" s="168" t="s">
        <v>7</v>
      </c>
      <c r="B225" s="159" t="s">
        <v>17</v>
      </c>
      <c r="C225" s="159" t="s">
        <v>103</v>
      </c>
      <c r="D225" s="159" t="s">
        <v>8</v>
      </c>
      <c r="E225" s="159" t="s">
        <v>1</v>
      </c>
      <c r="F225" s="155">
        <f>F226</f>
        <v>0</v>
      </c>
      <c r="G225" s="120">
        <f t="shared" ref="G225:O226" si="135">G226</f>
        <v>0</v>
      </c>
      <c r="H225" s="10">
        <f t="shared" si="135"/>
        <v>0</v>
      </c>
      <c r="I225" s="10">
        <f t="shared" si="135"/>
        <v>0</v>
      </c>
      <c r="J225" s="10">
        <f t="shared" si="135"/>
        <v>0</v>
      </c>
      <c r="K225" s="10">
        <f t="shared" si="135"/>
        <v>0</v>
      </c>
      <c r="L225" s="10">
        <f t="shared" si="135"/>
        <v>0</v>
      </c>
      <c r="M225" s="10">
        <f t="shared" si="135"/>
        <v>0</v>
      </c>
      <c r="N225" s="97">
        <f t="shared" si="135"/>
        <v>0</v>
      </c>
      <c r="O225" s="97">
        <f t="shared" si="135"/>
        <v>0</v>
      </c>
    </row>
    <row r="226" spans="1:15" ht="26.4" hidden="1" outlineLevel="7">
      <c r="A226" s="168" t="s">
        <v>9</v>
      </c>
      <c r="B226" s="159" t="s">
        <v>17</v>
      </c>
      <c r="C226" s="159" t="s">
        <v>103</v>
      </c>
      <c r="D226" s="159" t="s">
        <v>10</v>
      </c>
      <c r="E226" s="159" t="s">
        <v>1</v>
      </c>
      <c r="F226" s="155">
        <f>F227</f>
        <v>0</v>
      </c>
      <c r="G226" s="120">
        <f t="shared" si="135"/>
        <v>0</v>
      </c>
      <c r="H226" s="10">
        <f t="shared" si="135"/>
        <v>0</v>
      </c>
      <c r="I226" s="10">
        <f t="shared" si="135"/>
        <v>0</v>
      </c>
      <c r="J226" s="10">
        <f t="shared" si="135"/>
        <v>0</v>
      </c>
      <c r="K226" s="10">
        <f t="shared" si="135"/>
        <v>0</v>
      </c>
      <c r="L226" s="10">
        <f t="shared" si="135"/>
        <v>0</v>
      </c>
      <c r="M226" s="10">
        <f t="shared" si="135"/>
        <v>0</v>
      </c>
      <c r="N226" s="10">
        <f t="shared" si="135"/>
        <v>0</v>
      </c>
      <c r="O226" s="10">
        <f t="shared" si="135"/>
        <v>0</v>
      </c>
    </row>
    <row r="227" spans="1:15" ht="13.8" hidden="1" customHeight="1" outlineLevel="7">
      <c r="A227" s="168" t="s">
        <v>454</v>
      </c>
      <c r="B227" s="159" t="s">
        <v>17</v>
      </c>
      <c r="C227" s="159" t="s">
        <v>103</v>
      </c>
      <c r="D227" s="159" t="s">
        <v>45</v>
      </c>
      <c r="E227" s="159" t="s">
        <v>1</v>
      </c>
      <c r="F227" s="155">
        <f>F228+F230</f>
        <v>0</v>
      </c>
      <c r="G227" s="120">
        <f t="shared" ref="G227:O227" si="136">G228+G230</f>
        <v>0</v>
      </c>
      <c r="H227" s="10">
        <f t="shared" si="136"/>
        <v>0</v>
      </c>
      <c r="I227" s="10">
        <f t="shared" si="136"/>
        <v>0</v>
      </c>
      <c r="J227" s="10">
        <f t="shared" si="136"/>
        <v>0</v>
      </c>
      <c r="K227" s="10">
        <f t="shared" si="136"/>
        <v>0</v>
      </c>
      <c r="L227" s="10">
        <f t="shared" si="136"/>
        <v>0</v>
      </c>
      <c r="M227" s="10">
        <f>M228+M230</f>
        <v>0</v>
      </c>
      <c r="N227" s="10">
        <f t="shared" si="136"/>
        <v>0</v>
      </c>
      <c r="O227" s="10">
        <f t="shared" si="136"/>
        <v>0</v>
      </c>
    </row>
    <row r="228" spans="1:15" ht="26.4" hidden="1" outlineLevel="7">
      <c r="A228" s="168" t="s">
        <v>19</v>
      </c>
      <c r="B228" s="159" t="s">
        <v>17</v>
      </c>
      <c r="C228" s="159" t="s">
        <v>103</v>
      </c>
      <c r="D228" s="159" t="s">
        <v>45</v>
      </c>
      <c r="E228" s="159" t="s">
        <v>20</v>
      </c>
      <c r="F228" s="155">
        <f>F229</f>
        <v>0</v>
      </c>
      <c r="G228" s="120">
        <f t="shared" ref="G228:O228" si="137">G229</f>
        <v>0</v>
      </c>
      <c r="H228" s="10">
        <f t="shared" si="137"/>
        <v>0</v>
      </c>
      <c r="I228" s="10">
        <f t="shared" si="137"/>
        <v>0</v>
      </c>
      <c r="J228" s="10">
        <f t="shared" si="137"/>
        <v>0</v>
      </c>
      <c r="K228" s="10">
        <f t="shared" si="137"/>
        <v>0</v>
      </c>
      <c r="L228" s="10">
        <f t="shared" si="137"/>
        <v>0</v>
      </c>
      <c r="M228" s="10">
        <f t="shared" si="137"/>
        <v>0</v>
      </c>
      <c r="N228" s="10">
        <f t="shared" si="137"/>
        <v>0</v>
      </c>
      <c r="O228" s="10">
        <f t="shared" si="137"/>
        <v>0</v>
      </c>
    </row>
    <row r="229" spans="1:15" ht="26.4" hidden="1" outlineLevel="7">
      <c r="A229" s="168" t="s">
        <v>21</v>
      </c>
      <c r="B229" s="159" t="s">
        <v>17</v>
      </c>
      <c r="C229" s="159" t="s">
        <v>103</v>
      </c>
      <c r="D229" s="159" t="s">
        <v>45</v>
      </c>
      <c r="E229" s="159" t="s">
        <v>22</v>
      </c>
      <c r="F229" s="155">
        <f>G229+H229+I229+J229+K229+L229+M229</f>
        <v>0</v>
      </c>
      <c r="G229" s="122"/>
      <c r="H229" s="74"/>
      <c r="I229" s="74"/>
      <c r="J229" s="74"/>
      <c r="K229" s="74"/>
      <c r="L229" s="74"/>
      <c r="M229" s="74"/>
      <c r="N229" s="74"/>
      <c r="O229" s="74"/>
    </row>
    <row r="230" spans="1:15" ht="15.6" hidden="1" outlineLevel="7">
      <c r="A230" s="168" t="s">
        <v>61</v>
      </c>
      <c r="B230" s="159" t="s">
        <v>17</v>
      </c>
      <c r="C230" s="159" t="s">
        <v>103</v>
      </c>
      <c r="D230" s="159" t="s">
        <v>45</v>
      </c>
      <c r="E230" s="159" t="s">
        <v>62</v>
      </c>
      <c r="F230" s="155">
        <f>F231</f>
        <v>0</v>
      </c>
      <c r="G230" s="120">
        <f t="shared" ref="G230:O230" si="138">G231</f>
        <v>0</v>
      </c>
      <c r="H230" s="10">
        <f t="shared" si="138"/>
        <v>0</v>
      </c>
      <c r="I230" s="10">
        <f t="shared" si="138"/>
        <v>0</v>
      </c>
      <c r="J230" s="10">
        <f t="shared" si="138"/>
        <v>0</v>
      </c>
      <c r="K230" s="10">
        <f t="shared" si="138"/>
        <v>0</v>
      </c>
      <c r="L230" s="10">
        <f t="shared" si="138"/>
        <v>0</v>
      </c>
      <c r="M230" s="10">
        <f t="shared" si="138"/>
        <v>0</v>
      </c>
      <c r="N230" s="10">
        <f t="shared" si="138"/>
        <v>0</v>
      </c>
      <c r="O230" s="10">
        <f t="shared" si="138"/>
        <v>0</v>
      </c>
    </row>
    <row r="231" spans="1:15" ht="15.6" hidden="1" outlineLevel="7">
      <c r="A231" s="165" t="s">
        <v>63</v>
      </c>
      <c r="B231" s="159" t="s">
        <v>17</v>
      </c>
      <c r="C231" s="159" t="s">
        <v>103</v>
      </c>
      <c r="D231" s="159" t="s">
        <v>45</v>
      </c>
      <c r="E231" s="159" t="s">
        <v>64</v>
      </c>
      <c r="F231" s="155">
        <f>G231+H231+I231+J231+K231+L231+M231</f>
        <v>0</v>
      </c>
      <c r="G231" s="122"/>
      <c r="H231" s="74"/>
      <c r="I231" s="74"/>
      <c r="J231" s="74"/>
      <c r="K231" s="74"/>
      <c r="L231" s="74"/>
      <c r="M231" s="74"/>
      <c r="N231" s="74"/>
      <c r="O231" s="74"/>
    </row>
    <row r="232" spans="1:15" ht="15.6" outlineLevel="7">
      <c r="A232" s="150" t="s">
        <v>77</v>
      </c>
      <c r="B232" s="151" t="s">
        <v>30</v>
      </c>
      <c r="C232" s="151" t="s">
        <v>3</v>
      </c>
      <c r="D232" s="151" t="s">
        <v>4</v>
      </c>
      <c r="E232" s="151" t="s">
        <v>1</v>
      </c>
      <c r="F232" s="152">
        <f t="shared" ref="F232:O232" si="139">F233+F239+F255+F279+F285</f>
        <v>42881.947070000002</v>
      </c>
      <c r="G232" s="118">
        <f t="shared" si="139"/>
        <v>0</v>
      </c>
      <c r="H232" s="8">
        <f t="shared" si="139"/>
        <v>0</v>
      </c>
      <c r="I232" s="8">
        <f t="shared" si="139"/>
        <v>0</v>
      </c>
      <c r="J232" s="8">
        <f t="shared" si="139"/>
        <v>400</v>
      </c>
      <c r="K232" s="8">
        <f t="shared" si="139"/>
        <v>0</v>
      </c>
      <c r="L232" s="8">
        <f t="shared" si="139"/>
        <v>37494.1</v>
      </c>
      <c r="M232" s="8">
        <f t="shared" si="139"/>
        <v>4987.8470699999998</v>
      </c>
      <c r="N232" s="8">
        <f t="shared" si="139"/>
        <v>40388.239430000001</v>
      </c>
      <c r="O232" s="8">
        <f t="shared" si="139"/>
        <v>41757.239430000001</v>
      </c>
    </row>
    <row r="233" spans="1:15" ht="15.6" outlineLevel="7">
      <c r="A233" s="153" t="s">
        <v>78</v>
      </c>
      <c r="B233" s="154" t="s">
        <v>30</v>
      </c>
      <c r="C233" s="154" t="s">
        <v>35</v>
      </c>
      <c r="D233" s="154" t="s">
        <v>4</v>
      </c>
      <c r="E233" s="154" t="s">
        <v>1</v>
      </c>
      <c r="F233" s="155">
        <f>F234</f>
        <v>1710.8523499999999</v>
      </c>
      <c r="G233" s="118">
        <f t="shared" ref="G233:O233" si="140">G234</f>
        <v>0</v>
      </c>
      <c r="H233" s="8">
        <f t="shared" si="140"/>
        <v>0</v>
      </c>
      <c r="I233" s="8">
        <f t="shared" si="140"/>
        <v>0</v>
      </c>
      <c r="J233" s="8">
        <f t="shared" si="140"/>
        <v>0</v>
      </c>
      <c r="K233" s="8">
        <f t="shared" si="140"/>
        <v>0</v>
      </c>
      <c r="L233" s="8">
        <f t="shared" si="140"/>
        <v>0</v>
      </c>
      <c r="M233" s="8">
        <f t="shared" si="140"/>
        <v>1710.8523499999999</v>
      </c>
      <c r="N233" s="8">
        <f t="shared" si="140"/>
        <v>1710.8523499999999</v>
      </c>
      <c r="O233" s="8">
        <f t="shared" si="140"/>
        <v>1710.8523499999999</v>
      </c>
    </row>
    <row r="234" spans="1:15" ht="18.75" customHeight="1" outlineLevel="7">
      <c r="A234" s="153" t="s">
        <v>7</v>
      </c>
      <c r="B234" s="154" t="s">
        <v>30</v>
      </c>
      <c r="C234" s="154" t="s">
        <v>35</v>
      </c>
      <c r="D234" s="154" t="s">
        <v>8</v>
      </c>
      <c r="E234" s="154" t="s">
        <v>1</v>
      </c>
      <c r="F234" s="155">
        <f>F235</f>
        <v>1710.8523499999999</v>
      </c>
      <c r="G234" s="120">
        <f t="shared" ref="G234:O234" si="141">G235</f>
        <v>0</v>
      </c>
      <c r="H234" s="10">
        <f t="shared" si="141"/>
        <v>0</v>
      </c>
      <c r="I234" s="10">
        <f t="shared" si="141"/>
        <v>0</v>
      </c>
      <c r="J234" s="10">
        <f t="shared" si="141"/>
        <v>0</v>
      </c>
      <c r="K234" s="10">
        <f t="shared" si="141"/>
        <v>0</v>
      </c>
      <c r="L234" s="10">
        <f t="shared" si="141"/>
        <v>0</v>
      </c>
      <c r="M234" s="10">
        <f t="shared" si="141"/>
        <v>1710.8523499999999</v>
      </c>
      <c r="N234" s="60">
        <f t="shared" si="141"/>
        <v>1710.8523499999999</v>
      </c>
      <c r="O234" s="60">
        <f t="shared" si="141"/>
        <v>1710.8523499999999</v>
      </c>
    </row>
    <row r="235" spans="1:15" ht="26.4" outlineLevel="5">
      <c r="A235" s="153" t="s">
        <v>9</v>
      </c>
      <c r="B235" s="154" t="s">
        <v>30</v>
      </c>
      <c r="C235" s="154" t="s">
        <v>35</v>
      </c>
      <c r="D235" s="154" t="s">
        <v>10</v>
      </c>
      <c r="E235" s="154" t="s">
        <v>1</v>
      </c>
      <c r="F235" s="155">
        <f>F236</f>
        <v>1710.8523499999999</v>
      </c>
      <c r="G235" s="120">
        <f t="shared" ref="G235:O236" si="142">G236</f>
        <v>0</v>
      </c>
      <c r="H235" s="10">
        <f t="shared" si="142"/>
        <v>0</v>
      </c>
      <c r="I235" s="10">
        <f t="shared" si="142"/>
        <v>0</v>
      </c>
      <c r="J235" s="10">
        <f t="shared" si="142"/>
        <v>0</v>
      </c>
      <c r="K235" s="10">
        <f t="shared" si="142"/>
        <v>0</v>
      </c>
      <c r="L235" s="10">
        <f t="shared" si="142"/>
        <v>0</v>
      </c>
      <c r="M235" s="10">
        <f t="shared" si="142"/>
        <v>1710.8523499999999</v>
      </c>
      <c r="N235" s="10">
        <f t="shared" si="142"/>
        <v>1710.8523499999999</v>
      </c>
      <c r="O235" s="10">
        <f t="shared" si="142"/>
        <v>1710.8523499999999</v>
      </c>
    </row>
    <row r="236" spans="1:15" ht="39.6" outlineLevel="6">
      <c r="A236" s="161" t="s">
        <v>491</v>
      </c>
      <c r="B236" s="154" t="s">
        <v>30</v>
      </c>
      <c r="C236" s="154" t="s">
        <v>35</v>
      </c>
      <c r="D236" s="154" t="s">
        <v>79</v>
      </c>
      <c r="E236" s="154" t="s">
        <v>1</v>
      </c>
      <c r="F236" s="155">
        <f>F237</f>
        <v>1710.8523499999999</v>
      </c>
      <c r="G236" s="120">
        <f t="shared" si="142"/>
        <v>0</v>
      </c>
      <c r="H236" s="10">
        <f t="shared" si="142"/>
        <v>0</v>
      </c>
      <c r="I236" s="10">
        <f t="shared" si="142"/>
        <v>0</v>
      </c>
      <c r="J236" s="10">
        <f t="shared" si="142"/>
        <v>0</v>
      </c>
      <c r="K236" s="10">
        <f t="shared" si="142"/>
        <v>0</v>
      </c>
      <c r="L236" s="10">
        <f t="shared" si="142"/>
        <v>0</v>
      </c>
      <c r="M236" s="10">
        <f t="shared" si="142"/>
        <v>1710.8523499999999</v>
      </c>
      <c r="N236" s="10">
        <f t="shared" si="142"/>
        <v>1710.8523499999999</v>
      </c>
      <c r="O236" s="10">
        <f t="shared" si="142"/>
        <v>1710.8523499999999</v>
      </c>
    </row>
    <row r="237" spans="1:15" ht="26.4" outlineLevel="7">
      <c r="A237" s="153" t="s">
        <v>19</v>
      </c>
      <c r="B237" s="154" t="s">
        <v>30</v>
      </c>
      <c r="C237" s="154" t="s">
        <v>35</v>
      </c>
      <c r="D237" s="154" t="s">
        <v>79</v>
      </c>
      <c r="E237" s="154" t="s">
        <v>20</v>
      </c>
      <c r="F237" s="155">
        <f>F238</f>
        <v>1710.8523499999999</v>
      </c>
      <c r="G237" s="120">
        <f t="shared" ref="G237:O237" si="143">G238</f>
        <v>0</v>
      </c>
      <c r="H237" s="10">
        <f t="shared" si="143"/>
        <v>0</v>
      </c>
      <c r="I237" s="10">
        <f t="shared" si="143"/>
        <v>0</v>
      </c>
      <c r="J237" s="10">
        <f t="shared" si="143"/>
        <v>0</v>
      </c>
      <c r="K237" s="10">
        <f t="shared" si="143"/>
        <v>0</v>
      </c>
      <c r="L237" s="10">
        <f t="shared" si="143"/>
        <v>0</v>
      </c>
      <c r="M237" s="10">
        <f t="shared" si="143"/>
        <v>1710.8523499999999</v>
      </c>
      <c r="N237" s="10">
        <f t="shared" si="143"/>
        <v>1710.8523499999999</v>
      </c>
      <c r="O237" s="10">
        <f t="shared" si="143"/>
        <v>1710.8523499999999</v>
      </c>
    </row>
    <row r="238" spans="1:15" ht="26.4" outlineLevel="6">
      <c r="A238" s="153" t="s">
        <v>21</v>
      </c>
      <c r="B238" s="154" t="s">
        <v>30</v>
      </c>
      <c r="C238" s="154" t="s">
        <v>35</v>
      </c>
      <c r="D238" s="154" t="s">
        <v>79</v>
      </c>
      <c r="E238" s="154" t="s">
        <v>22</v>
      </c>
      <c r="F238" s="155">
        <f>G238+H238+I238+J238+K238+L238+M238</f>
        <v>1710.8523499999999</v>
      </c>
      <c r="G238" s="119"/>
      <c r="H238" s="9"/>
      <c r="I238" s="9"/>
      <c r="J238" s="9"/>
      <c r="K238" s="9"/>
      <c r="L238" s="9"/>
      <c r="M238" s="10">
        <v>1710.8523499999999</v>
      </c>
      <c r="N238" s="10">
        <v>1710.8523499999999</v>
      </c>
      <c r="O238" s="10">
        <v>1710.8523499999999</v>
      </c>
    </row>
    <row r="239" spans="1:15" ht="15.6" outlineLevel="7">
      <c r="A239" s="153" t="s">
        <v>80</v>
      </c>
      <c r="B239" s="154" t="s">
        <v>30</v>
      </c>
      <c r="C239" s="154" t="s">
        <v>81</v>
      </c>
      <c r="D239" s="154" t="s">
        <v>4</v>
      </c>
      <c r="E239" s="154" t="s">
        <v>1</v>
      </c>
      <c r="F239" s="155">
        <f>F240</f>
        <v>6820.094720000001</v>
      </c>
      <c r="G239" s="118">
        <f t="shared" ref="G239:O239" si="144">G240</f>
        <v>0</v>
      </c>
      <c r="H239" s="8">
        <f t="shared" si="144"/>
        <v>0</v>
      </c>
      <c r="I239" s="8">
        <f t="shared" si="144"/>
        <v>0</v>
      </c>
      <c r="J239" s="8">
        <f t="shared" si="144"/>
        <v>0</v>
      </c>
      <c r="K239" s="8">
        <f t="shared" si="144"/>
        <v>0</v>
      </c>
      <c r="L239" s="8">
        <f t="shared" si="144"/>
        <v>3543.1</v>
      </c>
      <c r="M239" s="8">
        <f t="shared" si="144"/>
        <v>3276.9947200000001</v>
      </c>
      <c r="N239" s="8">
        <f t="shared" si="144"/>
        <v>3513.38708</v>
      </c>
      <c r="O239" s="8">
        <f t="shared" si="144"/>
        <v>3513.38708</v>
      </c>
    </row>
    <row r="240" spans="1:15" ht="31.2" customHeight="1">
      <c r="A240" s="153" t="s">
        <v>492</v>
      </c>
      <c r="B240" s="154" t="s">
        <v>30</v>
      </c>
      <c r="C240" s="154" t="s">
        <v>81</v>
      </c>
      <c r="D240" s="154" t="s">
        <v>82</v>
      </c>
      <c r="E240" s="154" t="s">
        <v>1</v>
      </c>
      <c r="F240" s="155">
        <f>F241</f>
        <v>6820.094720000001</v>
      </c>
      <c r="G240" s="120">
        <f t="shared" ref="G240:O240" si="145">G241</f>
        <v>0</v>
      </c>
      <c r="H240" s="10">
        <f t="shared" si="145"/>
        <v>0</v>
      </c>
      <c r="I240" s="10">
        <f t="shared" si="145"/>
        <v>0</v>
      </c>
      <c r="J240" s="10">
        <f t="shared" si="145"/>
        <v>0</v>
      </c>
      <c r="K240" s="10">
        <f t="shared" si="145"/>
        <v>0</v>
      </c>
      <c r="L240" s="10">
        <f t="shared" si="145"/>
        <v>3543.1</v>
      </c>
      <c r="M240" s="10">
        <f t="shared" si="145"/>
        <v>3276.9947200000001</v>
      </c>
      <c r="N240" s="87">
        <f t="shared" si="145"/>
        <v>3513.38708</v>
      </c>
      <c r="O240" s="87">
        <f t="shared" si="145"/>
        <v>3513.38708</v>
      </c>
    </row>
    <row r="241" spans="1:15" ht="26.4" outlineLevel="1">
      <c r="A241" s="153" t="s">
        <v>493</v>
      </c>
      <c r="B241" s="154" t="s">
        <v>30</v>
      </c>
      <c r="C241" s="154" t="s">
        <v>81</v>
      </c>
      <c r="D241" s="154" t="s">
        <v>83</v>
      </c>
      <c r="E241" s="154" t="s">
        <v>1</v>
      </c>
      <c r="F241" s="155">
        <f t="shared" ref="F241:O241" si="146">F242+F249+F252</f>
        <v>6820.094720000001</v>
      </c>
      <c r="G241" s="120">
        <f t="shared" si="146"/>
        <v>0</v>
      </c>
      <c r="H241" s="10">
        <f t="shared" si="146"/>
        <v>0</v>
      </c>
      <c r="I241" s="10">
        <f t="shared" si="146"/>
        <v>0</v>
      </c>
      <c r="J241" s="10">
        <f t="shared" si="146"/>
        <v>0</v>
      </c>
      <c r="K241" s="10">
        <f t="shared" si="146"/>
        <v>0</v>
      </c>
      <c r="L241" s="10">
        <f t="shared" si="146"/>
        <v>3543.1</v>
      </c>
      <c r="M241" s="10">
        <f t="shared" si="146"/>
        <v>3276.9947200000001</v>
      </c>
      <c r="N241" s="10">
        <f t="shared" si="146"/>
        <v>3513.38708</v>
      </c>
      <c r="O241" s="10">
        <f t="shared" si="146"/>
        <v>3513.38708</v>
      </c>
    </row>
    <row r="242" spans="1:15" ht="26.4" outlineLevel="2">
      <c r="A242" s="153" t="s">
        <v>347</v>
      </c>
      <c r="B242" s="154" t="s">
        <v>30</v>
      </c>
      <c r="C242" s="154" t="s">
        <v>81</v>
      </c>
      <c r="D242" s="154" t="s">
        <v>84</v>
      </c>
      <c r="E242" s="154" t="s">
        <v>1</v>
      </c>
      <c r="F242" s="155">
        <f>F243+F246</f>
        <v>3513.38708</v>
      </c>
      <c r="G242" s="120">
        <f t="shared" ref="G242:O242" si="147">G243+G246</f>
        <v>0</v>
      </c>
      <c r="H242" s="10">
        <f t="shared" si="147"/>
        <v>0</v>
      </c>
      <c r="I242" s="10">
        <f t="shared" si="147"/>
        <v>0</v>
      </c>
      <c r="J242" s="10">
        <f t="shared" si="147"/>
        <v>0</v>
      </c>
      <c r="K242" s="10">
        <f t="shared" si="147"/>
        <v>0</v>
      </c>
      <c r="L242" s="10">
        <f t="shared" si="147"/>
        <v>3510</v>
      </c>
      <c r="M242" s="10">
        <f t="shared" si="147"/>
        <v>3.3870800000000001</v>
      </c>
      <c r="N242" s="10">
        <f t="shared" si="147"/>
        <v>3513.38708</v>
      </c>
      <c r="O242" s="10">
        <f t="shared" si="147"/>
        <v>3513.38708</v>
      </c>
    </row>
    <row r="243" spans="1:15" ht="39.6" outlineLevel="4">
      <c r="A243" s="153" t="s">
        <v>494</v>
      </c>
      <c r="B243" s="154" t="s">
        <v>30</v>
      </c>
      <c r="C243" s="154" t="s">
        <v>81</v>
      </c>
      <c r="D243" s="154" t="s">
        <v>85</v>
      </c>
      <c r="E243" s="154" t="s">
        <v>1</v>
      </c>
      <c r="F243" s="155">
        <f>F244</f>
        <v>3510</v>
      </c>
      <c r="G243" s="120">
        <f t="shared" ref="G243:O243" si="148">G244</f>
        <v>0</v>
      </c>
      <c r="H243" s="10">
        <f t="shared" si="148"/>
        <v>0</v>
      </c>
      <c r="I243" s="10">
        <f t="shared" si="148"/>
        <v>0</v>
      </c>
      <c r="J243" s="10">
        <f t="shared" si="148"/>
        <v>0</v>
      </c>
      <c r="K243" s="10">
        <f t="shared" si="148"/>
        <v>0</v>
      </c>
      <c r="L243" s="10">
        <f t="shared" si="148"/>
        <v>3510</v>
      </c>
      <c r="M243" s="10">
        <f t="shared" si="148"/>
        <v>0</v>
      </c>
      <c r="N243" s="10">
        <f t="shared" si="148"/>
        <v>3510</v>
      </c>
      <c r="O243" s="10">
        <f t="shared" si="148"/>
        <v>3510</v>
      </c>
    </row>
    <row r="244" spans="1:15" ht="15.6" outlineLevel="5">
      <c r="A244" s="153" t="s">
        <v>23</v>
      </c>
      <c r="B244" s="154" t="s">
        <v>30</v>
      </c>
      <c r="C244" s="154" t="s">
        <v>81</v>
      </c>
      <c r="D244" s="154" t="s">
        <v>85</v>
      </c>
      <c r="E244" s="154" t="s">
        <v>24</v>
      </c>
      <c r="F244" s="155">
        <f>F245</f>
        <v>3510</v>
      </c>
      <c r="G244" s="120">
        <f t="shared" ref="G244:O244" si="149">G245</f>
        <v>0</v>
      </c>
      <c r="H244" s="10">
        <f t="shared" si="149"/>
        <v>0</v>
      </c>
      <c r="I244" s="10">
        <f t="shared" si="149"/>
        <v>0</v>
      </c>
      <c r="J244" s="10">
        <f t="shared" si="149"/>
        <v>0</v>
      </c>
      <c r="K244" s="10">
        <f t="shared" si="149"/>
        <v>0</v>
      </c>
      <c r="L244" s="10">
        <f t="shared" si="149"/>
        <v>3510</v>
      </c>
      <c r="M244" s="10">
        <f t="shared" si="149"/>
        <v>0</v>
      </c>
      <c r="N244" s="10">
        <f t="shared" si="149"/>
        <v>3510</v>
      </c>
      <c r="O244" s="10">
        <f t="shared" si="149"/>
        <v>3510</v>
      </c>
    </row>
    <row r="245" spans="1:15" ht="39.6" outlineLevel="6">
      <c r="A245" s="153" t="s">
        <v>86</v>
      </c>
      <c r="B245" s="154" t="s">
        <v>30</v>
      </c>
      <c r="C245" s="154" t="s">
        <v>81</v>
      </c>
      <c r="D245" s="154" t="s">
        <v>85</v>
      </c>
      <c r="E245" s="154" t="s">
        <v>87</v>
      </c>
      <c r="F245" s="155">
        <f>G245+H245+I245+J245+K245+L245+M245</f>
        <v>3510</v>
      </c>
      <c r="G245" s="119"/>
      <c r="H245" s="9"/>
      <c r="I245" s="9"/>
      <c r="J245" s="9"/>
      <c r="K245" s="9"/>
      <c r="L245" s="9">
        <v>3510</v>
      </c>
      <c r="M245" s="9"/>
      <c r="N245" s="9">
        <v>3510</v>
      </c>
      <c r="O245" s="9">
        <v>3510</v>
      </c>
    </row>
    <row r="246" spans="1:15" ht="42.6" customHeight="1" outlineLevel="7">
      <c r="A246" s="153" t="s">
        <v>495</v>
      </c>
      <c r="B246" s="154" t="s">
        <v>30</v>
      </c>
      <c r="C246" s="154" t="s">
        <v>81</v>
      </c>
      <c r="D246" s="154" t="s">
        <v>286</v>
      </c>
      <c r="E246" s="154" t="s">
        <v>1</v>
      </c>
      <c r="F246" s="155">
        <f>F247</f>
        <v>3.3870800000000001</v>
      </c>
      <c r="G246" s="120">
        <f t="shared" ref="G246:O246" si="150">G247</f>
        <v>0</v>
      </c>
      <c r="H246" s="10">
        <f t="shared" si="150"/>
        <v>0</v>
      </c>
      <c r="I246" s="10">
        <f t="shared" si="150"/>
        <v>0</v>
      </c>
      <c r="J246" s="10">
        <f t="shared" si="150"/>
        <v>0</v>
      </c>
      <c r="K246" s="10">
        <f t="shared" si="150"/>
        <v>0</v>
      </c>
      <c r="L246" s="10">
        <f t="shared" si="150"/>
        <v>0</v>
      </c>
      <c r="M246" s="10">
        <f t="shared" si="150"/>
        <v>3.3870800000000001</v>
      </c>
      <c r="N246" s="10">
        <f t="shared" si="150"/>
        <v>3.3870800000000001</v>
      </c>
      <c r="O246" s="10">
        <f t="shared" si="150"/>
        <v>3.3870800000000001</v>
      </c>
    </row>
    <row r="247" spans="1:15" ht="26.4">
      <c r="A247" s="153" t="s">
        <v>19</v>
      </c>
      <c r="B247" s="154" t="s">
        <v>30</v>
      </c>
      <c r="C247" s="154" t="s">
        <v>81</v>
      </c>
      <c r="D247" s="154" t="s">
        <v>286</v>
      </c>
      <c r="E247" s="154" t="s">
        <v>20</v>
      </c>
      <c r="F247" s="155">
        <f>F248</f>
        <v>3.3870800000000001</v>
      </c>
      <c r="G247" s="120">
        <f t="shared" ref="G247:O247" si="151">G248</f>
        <v>0</v>
      </c>
      <c r="H247" s="10">
        <f t="shared" si="151"/>
        <v>0</v>
      </c>
      <c r="I247" s="10">
        <f t="shared" si="151"/>
        <v>0</v>
      </c>
      <c r="J247" s="10">
        <f t="shared" si="151"/>
        <v>0</v>
      </c>
      <c r="K247" s="10">
        <f t="shared" si="151"/>
        <v>0</v>
      </c>
      <c r="L247" s="10">
        <f t="shared" si="151"/>
        <v>0</v>
      </c>
      <c r="M247" s="10">
        <f t="shared" si="151"/>
        <v>3.3870800000000001</v>
      </c>
      <c r="N247" s="10">
        <f t="shared" si="151"/>
        <v>3.3870800000000001</v>
      </c>
      <c r="O247" s="10">
        <f t="shared" si="151"/>
        <v>3.3870800000000001</v>
      </c>
    </row>
    <row r="248" spans="1:15" ht="26.4" outlineLevel="1">
      <c r="A248" s="153" t="s">
        <v>21</v>
      </c>
      <c r="B248" s="154" t="s">
        <v>30</v>
      </c>
      <c r="C248" s="154" t="s">
        <v>81</v>
      </c>
      <c r="D248" s="154" t="s">
        <v>286</v>
      </c>
      <c r="E248" s="154" t="s">
        <v>22</v>
      </c>
      <c r="F248" s="155">
        <f>G248+H248+I248+J248+K248+L248+M248</f>
        <v>3.3870800000000001</v>
      </c>
      <c r="G248" s="120"/>
      <c r="H248" s="10"/>
      <c r="I248" s="10"/>
      <c r="J248" s="10"/>
      <c r="K248" s="10"/>
      <c r="L248" s="10"/>
      <c r="M248" s="10">
        <v>3.3870800000000001</v>
      </c>
      <c r="N248" s="10">
        <v>3.3870800000000001</v>
      </c>
      <c r="O248" s="10">
        <v>3.3870800000000001</v>
      </c>
    </row>
    <row r="249" spans="1:15" ht="26.4" outlineLevel="1">
      <c r="A249" s="169" t="s">
        <v>618</v>
      </c>
      <c r="B249" s="156" t="s">
        <v>30</v>
      </c>
      <c r="C249" s="156" t="s">
        <v>81</v>
      </c>
      <c r="D249" s="156" t="s">
        <v>617</v>
      </c>
      <c r="E249" s="156" t="s">
        <v>1</v>
      </c>
      <c r="F249" s="155">
        <f>F250</f>
        <v>3273.6076400000002</v>
      </c>
      <c r="G249" s="120">
        <f t="shared" ref="G249:O249" si="152">G250</f>
        <v>0</v>
      </c>
      <c r="H249" s="10">
        <f t="shared" si="152"/>
        <v>0</v>
      </c>
      <c r="I249" s="10">
        <f t="shared" si="152"/>
        <v>0</v>
      </c>
      <c r="J249" s="10">
        <f t="shared" si="152"/>
        <v>0</v>
      </c>
      <c r="K249" s="10">
        <f t="shared" si="152"/>
        <v>0</v>
      </c>
      <c r="L249" s="10">
        <f t="shared" si="152"/>
        <v>0</v>
      </c>
      <c r="M249" s="10">
        <f t="shared" si="152"/>
        <v>3273.6076400000002</v>
      </c>
      <c r="N249" s="10">
        <f t="shared" si="152"/>
        <v>0</v>
      </c>
      <c r="O249" s="10">
        <f t="shared" si="152"/>
        <v>0</v>
      </c>
    </row>
    <row r="250" spans="1:15" ht="15.6" outlineLevel="1">
      <c r="A250" s="169" t="s">
        <v>23</v>
      </c>
      <c r="B250" s="156" t="s">
        <v>30</v>
      </c>
      <c r="C250" s="156" t="s">
        <v>81</v>
      </c>
      <c r="D250" s="156" t="s">
        <v>617</v>
      </c>
      <c r="E250" s="156" t="s">
        <v>24</v>
      </c>
      <c r="F250" s="155">
        <f>F251</f>
        <v>3273.6076400000002</v>
      </c>
      <c r="G250" s="120">
        <f t="shared" ref="G250:O250" si="153">G251</f>
        <v>0</v>
      </c>
      <c r="H250" s="10">
        <f t="shared" si="153"/>
        <v>0</v>
      </c>
      <c r="I250" s="10">
        <f t="shared" si="153"/>
        <v>0</v>
      </c>
      <c r="J250" s="10">
        <f t="shared" si="153"/>
        <v>0</v>
      </c>
      <c r="K250" s="10">
        <f t="shared" si="153"/>
        <v>0</v>
      </c>
      <c r="L250" s="10">
        <f t="shared" si="153"/>
        <v>0</v>
      </c>
      <c r="M250" s="10">
        <f t="shared" si="153"/>
        <v>3273.6076400000002</v>
      </c>
      <c r="N250" s="10">
        <f t="shared" si="153"/>
        <v>0</v>
      </c>
      <c r="O250" s="10">
        <f t="shared" si="153"/>
        <v>0</v>
      </c>
    </row>
    <row r="251" spans="1:15" ht="39.6" outlineLevel="1">
      <c r="A251" s="169" t="s">
        <v>86</v>
      </c>
      <c r="B251" s="156" t="s">
        <v>30</v>
      </c>
      <c r="C251" s="156" t="s">
        <v>81</v>
      </c>
      <c r="D251" s="156" t="s">
        <v>617</v>
      </c>
      <c r="E251" s="156" t="s">
        <v>87</v>
      </c>
      <c r="F251" s="155">
        <f>G251+H251+I251+J251+K251+L251+M251</f>
        <v>3273.6076400000002</v>
      </c>
      <c r="G251" s="120"/>
      <c r="H251" s="10"/>
      <c r="I251" s="10"/>
      <c r="J251" s="10"/>
      <c r="K251" s="10"/>
      <c r="L251" s="10"/>
      <c r="M251" s="10">
        <v>3273.6076400000002</v>
      </c>
      <c r="N251" s="10">
        <v>0</v>
      </c>
      <c r="O251" s="10">
        <v>0</v>
      </c>
    </row>
    <row r="252" spans="1:15" ht="42" customHeight="1" outlineLevel="1">
      <c r="A252" s="153" t="s">
        <v>620</v>
      </c>
      <c r="B252" s="156" t="s">
        <v>30</v>
      </c>
      <c r="C252" s="156" t="s">
        <v>81</v>
      </c>
      <c r="D252" s="156" t="s">
        <v>619</v>
      </c>
      <c r="E252" s="156" t="s">
        <v>1</v>
      </c>
      <c r="F252" s="155">
        <f>F253</f>
        <v>33.1</v>
      </c>
      <c r="G252" s="120">
        <f t="shared" ref="G252:O252" si="154">G253</f>
        <v>0</v>
      </c>
      <c r="H252" s="10">
        <f t="shared" si="154"/>
        <v>0</v>
      </c>
      <c r="I252" s="10">
        <f t="shared" si="154"/>
        <v>0</v>
      </c>
      <c r="J252" s="10">
        <f t="shared" si="154"/>
        <v>0</v>
      </c>
      <c r="K252" s="10">
        <f t="shared" si="154"/>
        <v>0</v>
      </c>
      <c r="L252" s="10">
        <f t="shared" si="154"/>
        <v>33.1</v>
      </c>
      <c r="M252" s="10">
        <f t="shared" si="154"/>
        <v>0</v>
      </c>
      <c r="N252" s="10">
        <f t="shared" si="154"/>
        <v>0</v>
      </c>
      <c r="O252" s="10">
        <f t="shared" si="154"/>
        <v>0</v>
      </c>
    </row>
    <row r="253" spans="1:15" ht="15.6" outlineLevel="1">
      <c r="A253" s="169" t="s">
        <v>23</v>
      </c>
      <c r="B253" s="156" t="s">
        <v>30</v>
      </c>
      <c r="C253" s="156" t="s">
        <v>81</v>
      </c>
      <c r="D253" s="156" t="s">
        <v>619</v>
      </c>
      <c r="E253" s="156" t="s">
        <v>24</v>
      </c>
      <c r="F253" s="155">
        <f>F254</f>
        <v>33.1</v>
      </c>
      <c r="G253" s="120">
        <f t="shared" ref="G253:O253" si="155">G254</f>
        <v>0</v>
      </c>
      <c r="H253" s="10">
        <f t="shared" si="155"/>
        <v>0</v>
      </c>
      <c r="I253" s="10">
        <f t="shared" si="155"/>
        <v>0</v>
      </c>
      <c r="J253" s="10">
        <f t="shared" si="155"/>
        <v>0</v>
      </c>
      <c r="K253" s="10">
        <f t="shared" si="155"/>
        <v>0</v>
      </c>
      <c r="L253" s="10">
        <f t="shared" si="155"/>
        <v>33.1</v>
      </c>
      <c r="M253" s="10">
        <f t="shared" si="155"/>
        <v>0</v>
      </c>
      <c r="N253" s="10">
        <f t="shared" si="155"/>
        <v>0</v>
      </c>
      <c r="O253" s="10">
        <f t="shared" si="155"/>
        <v>0</v>
      </c>
    </row>
    <row r="254" spans="1:15" ht="39.6" outlineLevel="1">
      <c r="A254" s="169" t="s">
        <v>86</v>
      </c>
      <c r="B254" s="156" t="s">
        <v>30</v>
      </c>
      <c r="C254" s="156" t="s">
        <v>81</v>
      </c>
      <c r="D254" s="156" t="s">
        <v>619</v>
      </c>
      <c r="E254" s="156" t="s">
        <v>87</v>
      </c>
      <c r="F254" s="155">
        <f>G254+H254+I254+J254+K254+L254+M254</f>
        <v>33.1</v>
      </c>
      <c r="G254" s="120"/>
      <c r="H254" s="10"/>
      <c r="I254" s="10"/>
      <c r="J254" s="10"/>
      <c r="K254" s="10"/>
      <c r="L254" s="10">
        <v>33.1</v>
      </c>
      <c r="M254" s="10"/>
      <c r="N254" s="10">
        <v>0</v>
      </c>
      <c r="O254" s="10">
        <v>0</v>
      </c>
    </row>
    <row r="255" spans="1:15" ht="15.6" outlineLevel="2">
      <c r="A255" s="153" t="s">
        <v>88</v>
      </c>
      <c r="B255" s="154" t="s">
        <v>30</v>
      </c>
      <c r="C255" s="154" t="s">
        <v>89</v>
      </c>
      <c r="D255" s="154" t="s">
        <v>4</v>
      </c>
      <c r="E255" s="154" t="s">
        <v>1</v>
      </c>
      <c r="F255" s="155">
        <f>F256</f>
        <v>31251</v>
      </c>
      <c r="G255" s="118">
        <f t="shared" ref="G255:O255" si="156">G256</f>
        <v>0</v>
      </c>
      <c r="H255" s="8">
        <f t="shared" si="156"/>
        <v>0</v>
      </c>
      <c r="I255" s="8">
        <f t="shared" si="156"/>
        <v>0</v>
      </c>
      <c r="J255" s="8">
        <f t="shared" si="156"/>
        <v>0</v>
      </c>
      <c r="K255" s="8">
        <f t="shared" si="156"/>
        <v>0</v>
      </c>
      <c r="L255" s="8">
        <f t="shared" si="156"/>
        <v>31251</v>
      </c>
      <c r="M255" s="8">
        <f t="shared" si="156"/>
        <v>0</v>
      </c>
      <c r="N255" s="8">
        <f t="shared" si="156"/>
        <v>33470</v>
      </c>
      <c r="O255" s="8">
        <f t="shared" si="156"/>
        <v>34839</v>
      </c>
    </row>
    <row r="256" spans="1:15" ht="26.4" outlineLevel="4">
      <c r="A256" s="153" t="s">
        <v>492</v>
      </c>
      <c r="B256" s="154" t="s">
        <v>30</v>
      </c>
      <c r="C256" s="154" t="s">
        <v>89</v>
      </c>
      <c r="D256" s="154" t="s">
        <v>82</v>
      </c>
      <c r="E256" s="154" t="s">
        <v>1</v>
      </c>
      <c r="F256" s="155">
        <f t="shared" ref="F256:O256" si="157">F257+F274</f>
        <v>31251</v>
      </c>
      <c r="G256" s="120">
        <f t="shared" si="157"/>
        <v>0</v>
      </c>
      <c r="H256" s="10">
        <f t="shared" si="157"/>
        <v>0</v>
      </c>
      <c r="I256" s="10">
        <f t="shared" si="157"/>
        <v>0</v>
      </c>
      <c r="J256" s="10">
        <f t="shared" si="157"/>
        <v>0</v>
      </c>
      <c r="K256" s="10">
        <f t="shared" si="157"/>
        <v>0</v>
      </c>
      <c r="L256" s="10">
        <f t="shared" si="157"/>
        <v>31251</v>
      </c>
      <c r="M256" s="10">
        <f t="shared" si="157"/>
        <v>0</v>
      </c>
      <c r="N256" s="87">
        <f t="shared" si="157"/>
        <v>33470</v>
      </c>
      <c r="O256" s="87">
        <f t="shared" si="157"/>
        <v>34839</v>
      </c>
    </row>
    <row r="257" spans="1:15" ht="26.4" outlineLevel="5">
      <c r="A257" s="153" t="s">
        <v>496</v>
      </c>
      <c r="B257" s="154" t="s">
        <v>30</v>
      </c>
      <c r="C257" s="154" t="s">
        <v>89</v>
      </c>
      <c r="D257" s="154" t="s">
        <v>90</v>
      </c>
      <c r="E257" s="154" t="s">
        <v>1</v>
      </c>
      <c r="F257" s="155">
        <f>F258</f>
        <v>25400.231</v>
      </c>
      <c r="G257" s="120">
        <f t="shared" ref="G257:O257" si="158">G258</f>
        <v>0</v>
      </c>
      <c r="H257" s="10">
        <f t="shared" si="158"/>
        <v>0</v>
      </c>
      <c r="I257" s="10">
        <f t="shared" si="158"/>
        <v>0</v>
      </c>
      <c r="J257" s="10">
        <f t="shared" si="158"/>
        <v>0</v>
      </c>
      <c r="K257" s="10">
        <f t="shared" si="158"/>
        <v>0</v>
      </c>
      <c r="L257" s="10">
        <f t="shared" si="158"/>
        <v>25400.231</v>
      </c>
      <c r="M257" s="10">
        <f t="shared" si="158"/>
        <v>0</v>
      </c>
      <c r="N257" s="10">
        <f t="shared" si="158"/>
        <v>27303.030999999999</v>
      </c>
      <c r="O257" s="10">
        <f t="shared" si="158"/>
        <v>28303.030999999999</v>
      </c>
    </row>
    <row r="258" spans="1:15" ht="39.6" outlineLevel="6">
      <c r="A258" s="153" t="s">
        <v>348</v>
      </c>
      <c r="B258" s="154" t="s">
        <v>30</v>
      </c>
      <c r="C258" s="154" t="s">
        <v>89</v>
      </c>
      <c r="D258" s="154" t="s">
        <v>91</v>
      </c>
      <c r="E258" s="154" t="s">
        <v>1</v>
      </c>
      <c r="F258" s="155">
        <f>F259+F262+F265+F268+F271</f>
        <v>25400.231</v>
      </c>
      <c r="G258" s="120">
        <f t="shared" ref="G258:O258" si="159">G259+G262+G265+G268+G271</f>
        <v>0</v>
      </c>
      <c r="H258" s="10">
        <f t="shared" si="159"/>
        <v>0</v>
      </c>
      <c r="I258" s="10">
        <f t="shared" si="159"/>
        <v>0</v>
      </c>
      <c r="J258" s="10">
        <f t="shared" si="159"/>
        <v>0</v>
      </c>
      <c r="K258" s="10">
        <f t="shared" si="159"/>
        <v>0</v>
      </c>
      <c r="L258" s="10">
        <f t="shared" si="159"/>
        <v>25400.231</v>
      </c>
      <c r="M258" s="10">
        <f t="shared" si="159"/>
        <v>0</v>
      </c>
      <c r="N258" s="10">
        <f t="shared" si="159"/>
        <v>27303.030999999999</v>
      </c>
      <c r="O258" s="10">
        <f t="shared" si="159"/>
        <v>28303.030999999999</v>
      </c>
    </row>
    <row r="259" spans="1:15" ht="26.4" outlineLevel="7">
      <c r="A259" s="153" t="s">
        <v>92</v>
      </c>
      <c r="B259" s="154" t="s">
        <v>30</v>
      </c>
      <c r="C259" s="154" t="s">
        <v>89</v>
      </c>
      <c r="D259" s="154" t="s">
        <v>93</v>
      </c>
      <c r="E259" s="154" t="s">
        <v>1</v>
      </c>
      <c r="F259" s="155">
        <f>F260</f>
        <v>20000</v>
      </c>
      <c r="G259" s="120">
        <f t="shared" ref="G259:O259" si="160">G260</f>
        <v>0</v>
      </c>
      <c r="H259" s="10">
        <f t="shared" si="160"/>
        <v>0</v>
      </c>
      <c r="I259" s="10">
        <f t="shared" si="160"/>
        <v>0</v>
      </c>
      <c r="J259" s="10">
        <f t="shared" si="160"/>
        <v>0</v>
      </c>
      <c r="K259" s="10">
        <f t="shared" si="160"/>
        <v>0</v>
      </c>
      <c r="L259" s="10">
        <f t="shared" si="160"/>
        <v>20000</v>
      </c>
      <c r="M259" s="10">
        <f t="shared" si="160"/>
        <v>0</v>
      </c>
      <c r="N259" s="10">
        <f t="shared" si="160"/>
        <v>21500</v>
      </c>
      <c r="O259" s="10">
        <f t="shared" si="160"/>
        <v>21500</v>
      </c>
    </row>
    <row r="260" spans="1:15" ht="15.6" outlineLevel="1">
      <c r="A260" s="153" t="s">
        <v>342</v>
      </c>
      <c r="B260" s="154" t="s">
        <v>30</v>
      </c>
      <c r="C260" s="154" t="s">
        <v>89</v>
      </c>
      <c r="D260" s="154" t="s">
        <v>93</v>
      </c>
      <c r="E260" s="154" t="s">
        <v>20</v>
      </c>
      <c r="F260" s="155">
        <f>F261</f>
        <v>20000</v>
      </c>
      <c r="G260" s="120">
        <f t="shared" ref="G260:O260" si="161">G261</f>
        <v>0</v>
      </c>
      <c r="H260" s="10">
        <f t="shared" si="161"/>
        <v>0</v>
      </c>
      <c r="I260" s="10">
        <f t="shared" si="161"/>
        <v>0</v>
      </c>
      <c r="J260" s="10">
        <f t="shared" si="161"/>
        <v>0</v>
      </c>
      <c r="K260" s="10">
        <f t="shared" si="161"/>
        <v>0</v>
      </c>
      <c r="L260" s="10">
        <f t="shared" si="161"/>
        <v>20000</v>
      </c>
      <c r="M260" s="10">
        <f t="shared" si="161"/>
        <v>0</v>
      </c>
      <c r="N260" s="10">
        <f t="shared" si="161"/>
        <v>21500</v>
      </c>
      <c r="O260" s="10">
        <f t="shared" si="161"/>
        <v>21500</v>
      </c>
    </row>
    <row r="261" spans="1:15" ht="26.4" outlineLevel="2">
      <c r="A261" s="153" t="s">
        <v>341</v>
      </c>
      <c r="B261" s="154" t="s">
        <v>30</v>
      </c>
      <c r="C261" s="154" t="s">
        <v>89</v>
      </c>
      <c r="D261" s="154" t="s">
        <v>93</v>
      </c>
      <c r="E261" s="154" t="s">
        <v>22</v>
      </c>
      <c r="F261" s="155">
        <f>G261+H261+I261+J261+K261+L261+M261</f>
        <v>20000</v>
      </c>
      <c r="G261" s="120"/>
      <c r="H261" s="10"/>
      <c r="I261" s="10"/>
      <c r="J261" s="10"/>
      <c r="K261" s="10"/>
      <c r="L261" s="10">
        <v>20000</v>
      </c>
      <c r="M261" s="10"/>
      <c r="N261" s="10">
        <v>21500</v>
      </c>
      <c r="O261" s="10">
        <v>21500</v>
      </c>
    </row>
    <row r="262" spans="1:15" ht="26.4" outlineLevel="3">
      <c r="A262" s="153" t="s">
        <v>94</v>
      </c>
      <c r="B262" s="154" t="s">
        <v>30</v>
      </c>
      <c r="C262" s="154" t="s">
        <v>89</v>
      </c>
      <c r="D262" s="154" t="s">
        <v>95</v>
      </c>
      <c r="E262" s="154" t="s">
        <v>1</v>
      </c>
      <c r="F262" s="155">
        <f>F263</f>
        <v>5000</v>
      </c>
      <c r="G262" s="120">
        <f t="shared" ref="G262:O262" si="162">G263</f>
        <v>0</v>
      </c>
      <c r="H262" s="10">
        <f t="shared" si="162"/>
        <v>0</v>
      </c>
      <c r="I262" s="10">
        <f t="shared" si="162"/>
        <v>0</v>
      </c>
      <c r="J262" s="10">
        <f t="shared" si="162"/>
        <v>0</v>
      </c>
      <c r="K262" s="10">
        <f t="shared" si="162"/>
        <v>0</v>
      </c>
      <c r="L262" s="10">
        <f t="shared" si="162"/>
        <v>5000</v>
      </c>
      <c r="M262" s="10">
        <f t="shared" si="162"/>
        <v>0</v>
      </c>
      <c r="N262" s="10">
        <f t="shared" si="162"/>
        <v>5500</v>
      </c>
      <c r="O262" s="10">
        <f t="shared" si="162"/>
        <v>6500</v>
      </c>
    </row>
    <row r="263" spans="1:15" ht="26.4" outlineLevel="4">
      <c r="A263" s="153" t="s">
        <v>19</v>
      </c>
      <c r="B263" s="154" t="s">
        <v>30</v>
      </c>
      <c r="C263" s="154" t="s">
        <v>89</v>
      </c>
      <c r="D263" s="154" t="s">
        <v>95</v>
      </c>
      <c r="E263" s="154" t="s">
        <v>20</v>
      </c>
      <c r="F263" s="155">
        <f>F264</f>
        <v>5000</v>
      </c>
      <c r="G263" s="120">
        <f t="shared" ref="G263:O263" si="163">G264</f>
        <v>0</v>
      </c>
      <c r="H263" s="10">
        <f t="shared" si="163"/>
        <v>0</v>
      </c>
      <c r="I263" s="10">
        <f t="shared" si="163"/>
        <v>0</v>
      </c>
      <c r="J263" s="10">
        <f t="shared" si="163"/>
        <v>0</v>
      </c>
      <c r="K263" s="10">
        <f t="shared" si="163"/>
        <v>0</v>
      </c>
      <c r="L263" s="10">
        <f t="shared" si="163"/>
        <v>5000</v>
      </c>
      <c r="M263" s="10">
        <f t="shared" si="163"/>
        <v>0</v>
      </c>
      <c r="N263" s="10">
        <f t="shared" si="163"/>
        <v>5500</v>
      </c>
      <c r="O263" s="10">
        <f t="shared" si="163"/>
        <v>6500</v>
      </c>
    </row>
    <row r="264" spans="1:15" ht="29.25" customHeight="1" outlineLevel="5">
      <c r="A264" s="153" t="s">
        <v>21</v>
      </c>
      <c r="B264" s="154" t="s">
        <v>30</v>
      </c>
      <c r="C264" s="154" t="s">
        <v>89</v>
      </c>
      <c r="D264" s="154" t="s">
        <v>95</v>
      </c>
      <c r="E264" s="154" t="s">
        <v>22</v>
      </c>
      <c r="F264" s="155">
        <f>G264+H264+I264+J264+K264+L264+M264</f>
        <v>5000</v>
      </c>
      <c r="G264" s="120"/>
      <c r="H264" s="10"/>
      <c r="I264" s="10"/>
      <c r="J264" s="10"/>
      <c r="K264" s="10"/>
      <c r="L264" s="10">
        <v>5000</v>
      </c>
      <c r="M264" s="10"/>
      <c r="N264" s="10">
        <v>5500</v>
      </c>
      <c r="O264" s="10">
        <v>6500</v>
      </c>
    </row>
    <row r="265" spans="1:15" ht="29.25" customHeight="1" outlineLevel="5">
      <c r="A265" s="153" t="s">
        <v>337</v>
      </c>
      <c r="B265" s="154" t="s">
        <v>30</v>
      </c>
      <c r="C265" s="154" t="s">
        <v>89</v>
      </c>
      <c r="D265" s="154" t="s">
        <v>338</v>
      </c>
      <c r="E265" s="154" t="s">
        <v>1</v>
      </c>
      <c r="F265" s="155">
        <f>F266</f>
        <v>97.2</v>
      </c>
      <c r="G265" s="120">
        <f t="shared" ref="G265:O265" si="164">G266</f>
        <v>0</v>
      </c>
      <c r="H265" s="10">
        <f t="shared" si="164"/>
        <v>0</v>
      </c>
      <c r="I265" s="10">
        <f t="shared" si="164"/>
        <v>0</v>
      </c>
      <c r="J265" s="10">
        <f t="shared" si="164"/>
        <v>0</v>
      </c>
      <c r="K265" s="10">
        <f t="shared" si="164"/>
        <v>0</v>
      </c>
      <c r="L265" s="10">
        <f t="shared" si="164"/>
        <v>97.2</v>
      </c>
      <c r="M265" s="10">
        <f t="shared" si="164"/>
        <v>0</v>
      </c>
      <c r="N265" s="10">
        <f t="shared" si="164"/>
        <v>0</v>
      </c>
      <c r="O265" s="10">
        <f t="shared" si="164"/>
        <v>0</v>
      </c>
    </row>
    <row r="266" spans="1:15" ht="29.25" customHeight="1" outlineLevel="5">
      <c r="A266" s="153" t="s">
        <v>339</v>
      </c>
      <c r="B266" s="154" t="s">
        <v>30</v>
      </c>
      <c r="C266" s="154" t="s">
        <v>89</v>
      </c>
      <c r="D266" s="154" t="s">
        <v>338</v>
      </c>
      <c r="E266" s="154" t="s">
        <v>126</v>
      </c>
      <c r="F266" s="155">
        <f>F267</f>
        <v>97.2</v>
      </c>
      <c r="G266" s="120">
        <f t="shared" ref="G266:O266" si="165">G267</f>
        <v>0</v>
      </c>
      <c r="H266" s="10">
        <f t="shared" si="165"/>
        <v>0</v>
      </c>
      <c r="I266" s="10">
        <f t="shared" si="165"/>
        <v>0</v>
      </c>
      <c r="J266" s="10">
        <f t="shared" si="165"/>
        <v>0</v>
      </c>
      <c r="K266" s="10">
        <f t="shared" si="165"/>
        <v>0</v>
      </c>
      <c r="L266" s="10">
        <f t="shared" si="165"/>
        <v>97.2</v>
      </c>
      <c r="M266" s="10">
        <f t="shared" si="165"/>
        <v>0</v>
      </c>
      <c r="N266" s="10">
        <f t="shared" si="165"/>
        <v>0</v>
      </c>
      <c r="O266" s="10">
        <f t="shared" si="165"/>
        <v>0</v>
      </c>
    </row>
    <row r="267" spans="1:15" ht="20.399999999999999" customHeight="1" outlineLevel="5">
      <c r="A267" s="153" t="s">
        <v>340</v>
      </c>
      <c r="B267" s="154" t="s">
        <v>30</v>
      </c>
      <c r="C267" s="154" t="s">
        <v>89</v>
      </c>
      <c r="D267" s="154" t="s">
        <v>338</v>
      </c>
      <c r="E267" s="154" t="s">
        <v>128</v>
      </c>
      <c r="F267" s="155">
        <f>G267+H267+I267+J267+K267+L267+M267</f>
        <v>97.2</v>
      </c>
      <c r="G267" s="119"/>
      <c r="H267" s="9"/>
      <c r="I267" s="9"/>
      <c r="J267" s="9"/>
      <c r="K267" s="9"/>
      <c r="L267" s="9">
        <v>97.2</v>
      </c>
      <c r="M267" s="9"/>
      <c r="N267" s="9">
        <v>0</v>
      </c>
      <c r="O267" s="9">
        <v>0</v>
      </c>
    </row>
    <row r="268" spans="1:15" ht="26.4" hidden="1" outlineLevel="6">
      <c r="A268" s="153" t="s">
        <v>497</v>
      </c>
      <c r="B268" s="154" t="s">
        <v>30</v>
      </c>
      <c r="C268" s="154" t="s">
        <v>89</v>
      </c>
      <c r="D268" s="154" t="s">
        <v>96</v>
      </c>
      <c r="E268" s="154" t="s">
        <v>1</v>
      </c>
      <c r="F268" s="155">
        <f>F269</f>
        <v>0</v>
      </c>
      <c r="G268" s="120">
        <f t="shared" ref="G268:O268" si="166">G269</f>
        <v>0</v>
      </c>
      <c r="H268" s="10">
        <f t="shared" si="166"/>
        <v>0</v>
      </c>
      <c r="I268" s="10">
        <f t="shared" si="166"/>
        <v>0</v>
      </c>
      <c r="J268" s="10">
        <f t="shared" si="166"/>
        <v>0</v>
      </c>
      <c r="K268" s="10">
        <f t="shared" si="166"/>
        <v>0</v>
      </c>
      <c r="L268" s="10">
        <f t="shared" si="166"/>
        <v>0</v>
      </c>
      <c r="M268" s="10">
        <f t="shared" si="166"/>
        <v>0</v>
      </c>
      <c r="N268" s="10">
        <f t="shared" si="166"/>
        <v>0</v>
      </c>
      <c r="O268" s="10">
        <f t="shared" si="166"/>
        <v>0</v>
      </c>
    </row>
    <row r="269" spans="1:15" ht="26.4" hidden="1" outlineLevel="7">
      <c r="A269" s="153" t="s">
        <v>19</v>
      </c>
      <c r="B269" s="154" t="s">
        <v>30</v>
      </c>
      <c r="C269" s="154" t="s">
        <v>89</v>
      </c>
      <c r="D269" s="154" t="s">
        <v>96</v>
      </c>
      <c r="E269" s="154" t="s">
        <v>20</v>
      </c>
      <c r="F269" s="155">
        <f>F270</f>
        <v>0</v>
      </c>
      <c r="G269" s="120">
        <f t="shared" ref="G269:O269" si="167">G270</f>
        <v>0</v>
      </c>
      <c r="H269" s="10">
        <f t="shared" si="167"/>
        <v>0</v>
      </c>
      <c r="I269" s="10">
        <f t="shared" si="167"/>
        <v>0</v>
      </c>
      <c r="J269" s="10">
        <f t="shared" si="167"/>
        <v>0</v>
      </c>
      <c r="K269" s="10">
        <f t="shared" si="167"/>
        <v>0</v>
      </c>
      <c r="L269" s="10">
        <f t="shared" si="167"/>
        <v>0</v>
      </c>
      <c r="M269" s="10">
        <f t="shared" si="167"/>
        <v>0</v>
      </c>
      <c r="N269" s="10">
        <f t="shared" si="167"/>
        <v>0</v>
      </c>
      <c r="O269" s="10">
        <f t="shared" si="167"/>
        <v>0</v>
      </c>
    </row>
    <row r="270" spans="1:15" ht="26.4" hidden="1" outlineLevel="7">
      <c r="A270" s="153" t="s">
        <v>21</v>
      </c>
      <c r="B270" s="154" t="s">
        <v>30</v>
      </c>
      <c r="C270" s="154" t="s">
        <v>89</v>
      </c>
      <c r="D270" s="154" t="s">
        <v>96</v>
      </c>
      <c r="E270" s="154" t="s">
        <v>22</v>
      </c>
      <c r="F270" s="155">
        <f>G270+H270+I270+J270+K270+L270++M270</f>
        <v>0</v>
      </c>
      <c r="G270" s="119"/>
      <c r="H270" s="9"/>
      <c r="I270" s="9"/>
      <c r="J270" s="9"/>
      <c r="K270" s="9"/>
      <c r="L270" s="9"/>
      <c r="M270" s="10"/>
      <c r="N270" s="10">
        <v>0</v>
      </c>
      <c r="O270" s="10">
        <v>0</v>
      </c>
    </row>
    <row r="271" spans="1:15" ht="52.8" outlineLevel="7">
      <c r="A271" s="153" t="s">
        <v>498</v>
      </c>
      <c r="B271" s="154" t="s">
        <v>30</v>
      </c>
      <c r="C271" s="154" t="s">
        <v>89</v>
      </c>
      <c r="D271" s="154" t="s">
        <v>97</v>
      </c>
      <c r="E271" s="154" t="s">
        <v>1</v>
      </c>
      <c r="F271" s="155">
        <f>F272</f>
        <v>303.03100000000001</v>
      </c>
      <c r="G271" s="120">
        <f t="shared" ref="G271:O271" si="168">G272</f>
        <v>0</v>
      </c>
      <c r="H271" s="10">
        <f t="shared" si="168"/>
        <v>0</v>
      </c>
      <c r="I271" s="10">
        <f t="shared" si="168"/>
        <v>0</v>
      </c>
      <c r="J271" s="10">
        <f t="shared" si="168"/>
        <v>0</v>
      </c>
      <c r="K271" s="10">
        <f t="shared" si="168"/>
        <v>0</v>
      </c>
      <c r="L271" s="10">
        <f t="shared" si="168"/>
        <v>303.03100000000001</v>
      </c>
      <c r="M271" s="10">
        <f t="shared" si="168"/>
        <v>0</v>
      </c>
      <c r="N271" s="10">
        <f t="shared" si="168"/>
        <v>303.03100000000001</v>
      </c>
      <c r="O271" s="10">
        <f t="shared" si="168"/>
        <v>303.03100000000001</v>
      </c>
    </row>
    <row r="272" spans="1:15" ht="26.4" outlineLevel="7">
      <c r="A272" s="153" t="s">
        <v>19</v>
      </c>
      <c r="B272" s="154" t="s">
        <v>30</v>
      </c>
      <c r="C272" s="154" t="s">
        <v>89</v>
      </c>
      <c r="D272" s="154" t="s">
        <v>97</v>
      </c>
      <c r="E272" s="154" t="s">
        <v>20</v>
      </c>
      <c r="F272" s="155">
        <f>F273</f>
        <v>303.03100000000001</v>
      </c>
      <c r="G272" s="120">
        <f t="shared" ref="G272:O272" si="169">G273</f>
        <v>0</v>
      </c>
      <c r="H272" s="10">
        <f t="shared" si="169"/>
        <v>0</v>
      </c>
      <c r="I272" s="10">
        <f t="shared" si="169"/>
        <v>0</v>
      </c>
      <c r="J272" s="10">
        <f t="shared" si="169"/>
        <v>0</v>
      </c>
      <c r="K272" s="10">
        <f t="shared" si="169"/>
        <v>0</v>
      </c>
      <c r="L272" s="10">
        <f t="shared" si="169"/>
        <v>303.03100000000001</v>
      </c>
      <c r="M272" s="10">
        <f t="shared" si="169"/>
        <v>0</v>
      </c>
      <c r="N272" s="10">
        <f t="shared" si="169"/>
        <v>303.03100000000001</v>
      </c>
      <c r="O272" s="10">
        <f t="shared" si="169"/>
        <v>303.03100000000001</v>
      </c>
    </row>
    <row r="273" spans="1:15" ht="26.4" outlineLevel="1">
      <c r="A273" s="153" t="s">
        <v>21</v>
      </c>
      <c r="B273" s="154" t="s">
        <v>30</v>
      </c>
      <c r="C273" s="154" t="s">
        <v>89</v>
      </c>
      <c r="D273" s="154" t="s">
        <v>97</v>
      </c>
      <c r="E273" s="154" t="s">
        <v>22</v>
      </c>
      <c r="F273" s="155">
        <f>G273+H273+I273+J273+K273+L273+M273</f>
        <v>303.03100000000001</v>
      </c>
      <c r="G273" s="120"/>
      <c r="H273" s="10"/>
      <c r="I273" s="10"/>
      <c r="J273" s="10"/>
      <c r="K273" s="10"/>
      <c r="L273" s="10">
        <v>303.03100000000001</v>
      </c>
      <c r="M273" s="10"/>
      <c r="N273" s="10">
        <v>303.03100000000001</v>
      </c>
      <c r="O273" s="10">
        <v>303.03100000000001</v>
      </c>
    </row>
    <row r="274" spans="1:15" ht="26.4" outlineLevel="2">
      <c r="A274" s="153" t="s">
        <v>499</v>
      </c>
      <c r="B274" s="154" t="s">
        <v>30</v>
      </c>
      <c r="C274" s="154" t="s">
        <v>89</v>
      </c>
      <c r="D274" s="154" t="s">
        <v>98</v>
      </c>
      <c r="E274" s="154" t="s">
        <v>1</v>
      </c>
      <c r="F274" s="155">
        <f>F275</f>
        <v>5850.7690000000002</v>
      </c>
      <c r="G274" s="120">
        <f t="shared" ref="G274:O274" si="170">G275</f>
        <v>0</v>
      </c>
      <c r="H274" s="10">
        <f t="shared" si="170"/>
        <v>0</v>
      </c>
      <c r="I274" s="10">
        <f t="shared" si="170"/>
        <v>0</v>
      </c>
      <c r="J274" s="10">
        <f t="shared" si="170"/>
        <v>0</v>
      </c>
      <c r="K274" s="10">
        <f t="shared" si="170"/>
        <v>0</v>
      </c>
      <c r="L274" s="10">
        <f t="shared" si="170"/>
        <v>5850.7690000000002</v>
      </c>
      <c r="M274" s="10">
        <f t="shared" si="170"/>
        <v>0</v>
      </c>
      <c r="N274" s="10">
        <f t="shared" si="170"/>
        <v>6166.9690000000001</v>
      </c>
      <c r="O274" s="10">
        <f t="shared" si="170"/>
        <v>6535.9690000000001</v>
      </c>
    </row>
    <row r="275" spans="1:15" ht="31.2" customHeight="1" outlineLevel="3">
      <c r="A275" s="153" t="s">
        <v>349</v>
      </c>
      <c r="B275" s="154" t="s">
        <v>30</v>
      </c>
      <c r="C275" s="154" t="s">
        <v>89</v>
      </c>
      <c r="D275" s="154" t="s">
        <v>99</v>
      </c>
      <c r="E275" s="154" t="s">
        <v>1</v>
      </c>
      <c r="F275" s="155">
        <f>F276</f>
        <v>5850.7690000000002</v>
      </c>
      <c r="G275" s="120">
        <f t="shared" ref="G275:O275" si="171">G276</f>
        <v>0</v>
      </c>
      <c r="H275" s="10">
        <f t="shared" si="171"/>
        <v>0</v>
      </c>
      <c r="I275" s="10">
        <f t="shared" si="171"/>
        <v>0</v>
      </c>
      <c r="J275" s="10">
        <f t="shared" si="171"/>
        <v>0</v>
      </c>
      <c r="K275" s="10">
        <f t="shared" si="171"/>
        <v>0</v>
      </c>
      <c r="L275" s="10">
        <f t="shared" si="171"/>
        <v>5850.7690000000002</v>
      </c>
      <c r="M275" s="10">
        <f t="shared" si="171"/>
        <v>0</v>
      </c>
      <c r="N275" s="10">
        <f t="shared" si="171"/>
        <v>6166.9690000000001</v>
      </c>
      <c r="O275" s="10">
        <f t="shared" si="171"/>
        <v>6535.9690000000001</v>
      </c>
    </row>
    <row r="276" spans="1:15" ht="26.4" outlineLevel="4">
      <c r="A276" s="153" t="s">
        <v>100</v>
      </c>
      <c r="B276" s="154" t="s">
        <v>30</v>
      </c>
      <c r="C276" s="154" t="s">
        <v>89</v>
      </c>
      <c r="D276" s="154" t="s">
        <v>101</v>
      </c>
      <c r="E276" s="154" t="s">
        <v>1</v>
      </c>
      <c r="F276" s="155">
        <f>F277</f>
        <v>5850.7690000000002</v>
      </c>
      <c r="G276" s="120">
        <f t="shared" ref="G276:O276" si="172">G277</f>
        <v>0</v>
      </c>
      <c r="H276" s="10">
        <f t="shared" si="172"/>
        <v>0</v>
      </c>
      <c r="I276" s="10">
        <f t="shared" si="172"/>
        <v>0</v>
      </c>
      <c r="J276" s="10">
        <f t="shared" si="172"/>
        <v>0</v>
      </c>
      <c r="K276" s="10">
        <f t="shared" si="172"/>
        <v>0</v>
      </c>
      <c r="L276" s="10">
        <f t="shared" si="172"/>
        <v>5850.7690000000002</v>
      </c>
      <c r="M276" s="10">
        <f t="shared" si="172"/>
        <v>0</v>
      </c>
      <c r="N276" s="10">
        <f t="shared" si="172"/>
        <v>6166.9690000000001</v>
      </c>
      <c r="O276" s="10">
        <f t="shared" si="172"/>
        <v>6535.9690000000001</v>
      </c>
    </row>
    <row r="277" spans="1:15" ht="26.4" outlineLevel="5">
      <c r="A277" s="153" t="s">
        <v>19</v>
      </c>
      <c r="B277" s="154" t="s">
        <v>30</v>
      </c>
      <c r="C277" s="154" t="s">
        <v>89</v>
      </c>
      <c r="D277" s="154" t="s">
        <v>101</v>
      </c>
      <c r="E277" s="154" t="s">
        <v>20</v>
      </c>
      <c r="F277" s="155">
        <f>F278</f>
        <v>5850.7690000000002</v>
      </c>
      <c r="G277" s="120">
        <f t="shared" ref="G277:O277" si="173">G278</f>
        <v>0</v>
      </c>
      <c r="H277" s="10">
        <f t="shared" si="173"/>
        <v>0</v>
      </c>
      <c r="I277" s="10">
        <f t="shared" si="173"/>
        <v>0</v>
      </c>
      <c r="J277" s="10">
        <f t="shared" si="173"/>
        <v>0</v>
      </c>
      <c r="K277" s="10">
        <f t="shared" si="173"/>
        <v>0</v>
      </c>
      <c r="L277" s="10">
        <f t="shared" si="173"/>
        <v>5850.7690000000002</v>
      </c>
      <c r="M277" s="10">
        <f t="shared" si="173"/>
        <v>0</v>
      </c>
      <c r="N277" s="10">
        <f t="shared" si="173"/>
        <v>6166.9690000000001</v>
      </c>
      <c r="O277" s="10">
        <f t="shared" si="173"/>
        <v>6535.9690000000001</v>
      </c>
    </row>
    <row r="278" spans="1:15" ht="26.4" outlineLevel="6">
      <c r="A278" s="153" t="s">
        <v>21</v>
      </c>
      <c r="B278" s="154" t="s">
        <v>30</v>
      </c>
      <c r="C278" s="154" t="s">
        <v>89</v>
      </c>
      <c r="D278" s="154" t="s">
        <v>101</v>
      </c>
      <c r="E278" s="154" t="s">
        <v>22</v>
      </c>
      <c r="F278" s="155">
        <f>G278+H278+I278+J278+K278+L278+M278</f>
        <v>5850.7690000000002</v>
      </c>
      <c r="G278" s="119"/>
      <c r="H278" s="9"/>
      <c r="I278" s="9"/>
      <c r="J278" s="9"/>
      <c r="K278" s="9"/>
      <c r="L278" s="9">
        <v>5850.7690000000002</v>
      </c>
      <c r="M278" s="9"/>
      <c r="N278" s="9">
        <v>6166.9690000000001</v>
      </c>
      <c r="O278" s="9">
        <v>6535.9690000000001</v>
      </c>
    </row>
    <row r="279" spans="1:15" ht="15.6" outlineLevel="7">
      <c r="A279" s="153" t="s">
        <v>102</v>
      </c>
      <c r="B279" s="154" t="s">
        <v>30</v>
      </c>
      <c r="C279" s="154" t="s">
        <v>103</v>
      </c>
      <c r="D279" s="154" t="s">
        <v>4</v>
      </c>
      <c r="E279" s="154" t="s">
        <v>1</v>
      </c>
      <c r="F279" s="155">
        <f>F280</f>
        <v>2230</v>
      </c>
      <c r="G279" s="118">
        <f t="shared" ref="G279:O279" si="174">G280</f>
        <v>0</v>
      </c>
      <c r="H279" s="8">
        <f t="shared" si="174"/>
        <v>0</v>
      </c>
      <c r="I279" s="8">
        <f t="shared" si="174"/>
        <v>0</v>
      </c>
      <c r="J279" s="8">
        <f t="shared" si="174"/>
        <v>0</v>
      </c>
      <c r="K279" s="8">
        <f t="shared" si="174"/>
        <v>0</v>
      </c>
      <c r="L279" s="8">
        <f t="shared" si="174"/>
        <v>2230</v>
      </c>
      <c r="M279" s="8">
        <f t="shared" si="174"/>
        <v>0</v>
      </c>
      <c r="N279" s="8">
        <f t="shared" si="174"/>
        <v>824</v>
      </c>
      <c r="O279" s="8">
        <f t="shared" si="174"/>
        <v>824</v>
      </c>
    </row>
    <row r="280" spans="1:15" ht="26.4" outlineLevel="5">
      <c r="A280" s="153" t="s">
        <v>500</v>
      </c>
      <c r="B280" s="154" t="s">
        <v>30</v>
      </c>
      <c r="C280" s="154" t="s">
        <v>103</v>
      </c>
      <c r="D280" s="154" t="s">
        <v>104</v>
      </c>
      <c r="E280" s="154" t="s">
        <v>1</v>
      </c>
      <c r="F280" s="155">
        <f>F281</f>
        <v>2230</v>
      </c>
      <c r="G280" s="120">
        <f t="shared" ref="G280:O280" si="175">G281</f>
        <v>0</v>
      </c>
      <c r="H280" s="10">
        <f t="shared" si="175"/>
        <v>0</v>
      </c>
      <c r="I280" s="10">
        <f t="shared" si="175"/>
        <v>0</v>
      </c>
      <c r="J280" s="10">
        <f t="shared" si="175"/>
        <v>0</v>
      </c>
      <c r="K280" s="10">
        <f t="shared" si="175"/>
        <v>0</v>
      </c>
      <c r="L280" s="10">
        <f t="shared" si="175"/>
        <v>2230</v>
      </c>
      <c r="M280" s="10">
        <f t="shared" si="175"/>
        <v>0</v>
      </c>
      <c r="N280" s="10">
        <f t="shared" si="175"/>
        <v>824</v>
      </c>
      <c r="O280" s="10">
        <f t="shared" si="175"/>
        <v>824</v>
      </c>
    </row>
    <row r="281" spans="1:15" ht="26.4" outlineLevel="6">
      <c r="A281" s="153" t="s">
        <v>350</v>
      </c>
      <c r="B281" s="154" t="s">
        <v>30</v>
      </c>
      <c r="C281" s="154" t="s">
        <v>103</v>
      </c>
      <c r="D281" s="154" t="s">
        <v>105</v>
      </c>
      <c r="E281" s="154" t="s">
        <v>1</v>
      </c>
      <c r="F281" s="155">
        <f>F282</f>
        <v>2230</v>
      </c>
      <c r="G281" s="120">
        <f t="shared" ref="G281:O281" si="176">G282</f>
        <v>0</v>
      </c>
      <c r="H281" s="10">
        <f t="shared" si="176"/>
        <v>0</v>
      </c>
      <c r="I281" s="10">
        <f t="shared" si="176"/>
        <v>0</v>
      </c>
      <c r="J281" s="10">
        <f t="shared" si="176"/>
        <v>0</v>
      </c>
      <c r="K281" s="10">
        <f t="shared" si="176"/>
        <v>0</v>
      </c>
      <c r="L281" s="10">
        <f t="shared" si="176"/>
        <v>2230</v>
      </c>
      <c r="M281" s="10">
        <f t="shared" si="176"/>
        <v>0</v>
      </c>
      <c r="N281" s="10">
        <f t="shared" si="176"/>
        <v>824</v>
      </c>
      <c r="O281" s="10">
        <f t="shared" si="176"/>
        <v>824</v>
      </c>
    </row>
    <row r="282" spans="1:15" ht="56.4" customHeight="1" outlineLevel="7">
      <c r="A282" s="153" t="s">
        <v>501</v>
      </c>
      <c r="B282" s="154" t="s">
        <v>30</v>
      </c>
      <c r="C282" s="154" t="s">
        <v>103</v>
      </c>
      <c r="D282" s="154" t="s">
        <v>106</v>
      </c>
      <c r="E282" s="154" t="s">
        <v>1</v>
      </c>
      <c r="F282" s="155">
        <f>F283</f>
        <v>2230</v>
      </c>
      <c r="G282" s="120">
        <f t="shared" ref="G282:O282" si="177">G283</f>
        <v>0</v>
      </c>
      <c r="H282" s="10">
        <f t="shared" si="177"/>
        <v>0</v>
      </c>
      <c r="I282" s="10">
        <f t="shared" si="177"/>
        <v>0</v>
      </c>
      <c r="J282" s="10">
        <f t="shared" si="177"/>
        <v>0</v>
      </c>
      <c r="K282" s="10">
        <f t="shared" si="177"/>
        <v>0</v>
      </c>
      <c r="L282" s="10">
        <f t="shared" si="177"/>
        <v>2230</v>
      </c>
      <c r="M282" s="10">
        <f t="shared" si="177"/>
        <v>0</v>
      </c>
      <c r="N282" s="10">
        <f t="shared" si="177"/>
        <v>824</v>
      </c>
      <c r="O282" s="10">
        <f t="shared" si="177"/>
        <v>824</v>
      </c>
    </row>
    <row r="283" spans="1:15" ht="26.4" outlineLevel="7">
      <c r="A283" s="153" t="s">
        <v>19</v>
      </c>
      <c r="B283" s="154" t="s">
        <v>30</v>
      </c>
      <c r="C283" s="154" t="s">
        <v>103</v>
      </c>
      <c r="D283" s="154" t="s">
        <v>106</v>
      </c>
      <c r="E283" s="154" t="s">
        <v>20</v>
      </c>
      <c r="F283" s="155">
        <f>F284</f>
        <v>2230</v>
      </c>
      <c r="G283" s="120">
        <f t="shared" ref="G283:O283" si="178">G284</f>
        <v>0</v>
      </c>
      <c r="H283" s="10">
        <f t="shared" si="178"/>
        <v>0</v>
      </c>
      <c r="I283" s="10">
        <f t="shared" si="178"/>
        <v>0</v>
      </c>
      <c r="J283" s="10">
        <f t="shared" si="178"/>
        <v>0</v>
      </c>
      <c r="K283" s="10">
        <f t="shared" si="178"/>
        <v>0</v>
      </c>
      <c r="L283" s="10">
        <f t="shared" si="178"/>
        <v>2230</v>
      </c>
      <c r="M283" s="10">
        <f t="shared" si="178"/>
        <v>0</v>
      </c>
      <c r="N283" s="10">
        <f t="shared" si="178"/>
        <v>824</v>
      </c>
      <c r="O283" s="10">
        <f t="shared" si="178"/>
        <v>824</v>
      </c>
    </row>
    <row r="284" spans="1:15" ht="26.4" outlineLevel="7">
      <c r="A284" s="153" t="s">
        <v>21</v>
      </c>
      <c r="B284" s="154" t="s">
        <v>30</v>
      </c>
      <c r="C284" s="154" t="s">
        <v>103</v>
      </c>
      <c r="D284" s="154" t="s">
        <v>106</v>
      </c>
      <c r="E284" s="154" t="s">
        <v>22</v>
      </c>
      <c r="F284" s="155">
        <f>G284+H284+I284+J284+K284+L284+M284</f>
        <v>2230</v>
      </c>
      <c r="G284" s="119"/>
      <c r="H284" s="9"/>
      <c r="I284" s="9"/>
      <c r="J284" s="9"/>
      <c r="K284" s="9"/>
      <c r="L284" s="9">
        <f>824+1406</f>
        <v>2230</v>
      </c>
      <c r="M284" s="9"/>
      <c r="N284" s="9">
        <v>824</v>
      </c>
      <c r="O284" s="9">
        <v>824</v>
      </c>
    </row>
    <row r="285" spans="1:15" ht="15.6" outlineLevel="7">
      <c r="A285" s="153" t="s">
        <v>107</v>
      </c>
      <c r="B285" s="154" t="s">
        <v>30</v>
      </c>
      <c r="C285" s="154" t="s">
        <v>108</v>
      </c>
      <c r="D285" s="154" t="s">
        <v>4</v>
      </c>
      <c r="E285" s="154" t="s">
        <v>1</v>
      </c>
      <c r="F285" s="155">
        <f>F286+F299+F304</f>
        <v>870</v>
      </c>
      <c r="G285" s="118">
        <f t="shared" ref="G285:M285" si="179">G286+G299+G304</f>
        <v>0</v>
      </c>
      <c r="H285" s="8">
        <f t="shared" si="179"/>
        <v>0</v>
      </c>
      <c r="I285" s="8">
        <f t="shared" si="179"/>
        <v>0</v>
      </c>
      <c r="J285" s="8">
        <f t="shared" si="179"/>
        <v>400</v>
      </c>
      <c r="K285" s="8">
        <f t="shared" si="179"/>
        <v>0</v>
      </c>
      <c r="L285" s="8">
        <f t="shared" si="179"/>
        <v>470</v>
      </c>
      <c r="M285" s="8">
        <f t="shared" si="179"/>
        <v>0</v>
      </c>
      <c r="N285" s="8">
        <f>N286+N299+N304</f>
        <v>870</v>
      </c>
      <c r="O285" s="8">
        <f>O286+O299+O304</f>
        <v>870</v>
      </c>
    </row>
    <row r="286" spans="1:15" ht="27.75" customHeight="1" outlineLevel="5">
      <c r="A286" s="153" t="s">
        <v>502</v>
      </c>
      <c r="B286" s="154" t="s">
        <v>30</v>
      </c>
      <c r="C286" s="154" t="s">
        <v>108</v>
      </c>
      <c r="D286" s="154" t="s">
        <v>109</v>
      </c>
      <c r="E286" s="154" t="s">
        <v>1</v>
      </c>
      <c r="F286" s="155">
        <f>F287</f>
        <v>470</v>
      </c>
      <c r="G286" s="120">
        <f t="shared" ref="G286:O286" si="180">G287</f>
        <v>0</v>
      </c>
      <c r="H286" s="10">
        <f t="shared" si="180"/>
        <v>0</v>
      </c>
      <c r="I286" s="10">
        <f t="shared" si="180"/>
        <v>0</v>
      </c>
      <c r="J286" s="10">
        <f t="shared" si="180"/>
        <v>0</v>
      </c>
      <c r="K286" s="10">
        <f t="shared" si="180"/>
        <v>0</v>
      </c>
      <c r="L286" s="10">
        <f t="shared" si="180"/>
        <v>470</v>
      </c>
      <c r="M286" s="10">
        <f t="shared" si="180"/>
        <v>0</v>
      </c>
      <c r="N286" s="10">
        <f t="shared" si="180"/>
        <v>470</v>
      </c>
      <c r="O286" s="10">
        <f t="shared" si="180"/>
        <v>470</v>
      </c>
    </row>
    <row r="287" spans="1:15" ht="26.4" outlineLevel="6">
      <c r="A287" s="153" t="s">
        <v>351</v>
      </c>
      <c r="B287" s="154" t="s">
        <v>30</v>
      </c>
      <c r="C287" s="154" t="s">
        <v>108</v>
      </c>
      <c r="D287" s="154" t="s">
        <v>110</v>
      </c>
      <c r="E287" s="154" t="s">
        <v>1</v>
      </c>
      <c r="F287" s="155">
        <f>F288+F293+F296</f>
        <v>470</v>
      </c>
      <c r="G287" s="120">
        <f t="shared" ref="G287:M287" si="181">G288+G293+G296</f>
        <v>0</v>
      </c>
      <c r="H287" s="10">
        <f t="shared" si="181"/>
        <v>0</v>
      </c>
      <c r="I287" s="10">
        <f t="shared" si="181"/>
        <v>0</v>
      </c>
      <c r="J287" s="10">
        <f t="shared" si="181"/>
        <v>0</v>
      </c>
      <c r="K287" s="10">
        <f t="shared" si="181"/>
        <v>0</v>
      </c>
      <c r="L287" s="10">
        <f t="shared" si="181"/>
        <v>470</v>
      </c>
      <c r="M287" s="10">
        <f t="shared" si="181"/>
        <v>0</v>
      </c>
      <c r="N287" s="10">
        <f>N288+N293+N296</f>
        <v>470</v>
      </c>
      <c r="O287" s="10">
        <f>O288+O293+O296</f>
        <v>470</v>
      </c>
    </row>
    <row r="288" spans="1:15" ht="54.75" customHeight="1" outlineLevel="7">
      <c r="A288" s="153" t="s">
        <v>503</v>
      </c>
      <c r="B288" s="154" t="s">
        <v>30</v>
      </c>
      <c r="C288" s="154" t="s">
        <v>108</v>
      </c>
      <c r="D288" s="154" t="s">
        <v>111</v>
      </c>
      <c r="E288" s="154" t="s">
        <v>1</v>
      </c>
      <c r="F288" s="155">
        <f>F289+F291</f>
        <v>220</v>
      </c>
      <c r="G288" s="120">
        <f t="shared" ref="G288:M288" si="182">G289+G291</f>
        <v>0</v>
      </c>
      <c r="H288" s="10">
        <f t="shared" si="182"/>
        <v>0</v>
      </c>
      <c r="I288" s="10">
        <f t="shared" si="182"/>
        <v>0</v>
      </c>
      <c r="J288" s="10">
        <f t="shared" si="182"/>
        <v>0</v>
      </c>
      <c r="K288" s="10">
        <f t="shared" si="182"/>
        <v>0</v>
      </c>
      <c r="L288" s="10">
        <f t="shared" si="182"/>
        <v>220</v>
      </c>
      <c r="M288" s="10">
        <f t="shared" si="182"/>
        <v>0</v>
      </c>
      <c r="N288" s="10">
        <f>N289+N291</f>
        <v>220</v>
      </c>
      <c r="O288" s="10">
        <f>O289+O291</f>
        <v>220</v>
      </c>
    </row>
    <row r="289" spans="1:15" ht="27.75" customHeight="1" outlineLevel="7">
      <c r="A289" s="153" t="s">
        <v>19</v>
      </c>
      <c r="B289" s="154" t="s">
        <v>30</v>
      </c>
      <c r="C289" s="154" t="s">
        <v>108</v>
      </c>
      <c r="D289" s="154" t="s">
        <v>111</v>
      </c>
      <c r="E289" s="154" t="s">
        <v>20</v>
      </c>
      <c r="F289" s="155">
        <f>F290</f>
        <v>120</v>
      </c>
      <c r="G289" s="120">
        <f t="shared" ref="G289:O289" si="183">G290</f>
        <v>0</v>
      </c>
      <c r="H289" s="10">
        <f t="shared" si="183"/>
        <v>0</v>
      </c>
      <c r="I289" s="10">
        <f t="shared" si="183"/>
        <v>0</v>
      </c>
      <c r="J289" s="10">
        <f t="shared" si="183"/>
        <v>0</v>
      </c>
      <c r="K289" s="10">
        <f t="shared" si="183"/>
        <v>0</v>
      </c>
      <c r="L289" s="10">
        <f t="shared" si="183"/>
        <v>120</v>
      </c>
      <c r="M289" s="10">
        <f t="shared" si="183"/>
        <v>0</v>
      </c>
      <c r="N289" s="10">
        <f t="shared" si="183"/>
        <v>120</v>
      </c>
      <c r="O289" s="10">
        <f t="shared" si="183"/>
        <v>120</v>
      </c>
    </row>
    <row r="290" spans="1:15" ht="28.5" customHeight="1" outlineLevel="7">
      <c r="A290" s="153" t="s">
        <v>21</v>
      </c>
      <c r="B290" s="154" t="s">
        <v>30</v>
      </c>
      <c r="C290" s="154" t="s">
        <v>108</v>
      </c>
      <c r="D290" s="154" t="s">
        <v>111</v>
      </c>
      <c r="E290" s="154" t="s">
        <v>22</v>
      </c>
      <c r="F290" s="155">
        <f>G290+H290+I290+J290+K290+L290+M290</f>
        <v>120</v>
      </c>
      <c r="G290" s="119"/>
      <c r="H290" s="9"/>
      <c r="I290" s="9"/>
      <c r="J290" s="9"/>
      <c r="K290" s="9"/>
      <c r="L290" s="9">
        <v>120</v>
      </c>
      <c r="M290" s="9"/>
      <c r="N290" s="9">
        <v>120</v>
      </c>
      <c r="O290" s="9">
        <v>120</v>
      </c>
    </row>
    <row r="291" spans="1:15" ht="28.5" customHeight="1" outlineLevel="7">
      <c r="A291" s="153" t="s">
        <v>54</v>
      </c>
      <c r="B291" s="154" t="s">
        <v>30</v>
      </c>
      <c r="C291" s="154" t="s">
        <v>108</v>
      </c>
      <c r="D291" s="154" t="s">
        <v>111</v>
      </c>
      <c r="E291" s="154" t="s">
        <v>55</v>
      </c>
      <c r="F291" s="155">
        <f>F292</f>
        <v>100</v>
      </c>
      <c r="G291" s="120">
        <f t="shared" ref="G291:O291" si="184">G292</f>
        <v>0</v>
      </c>
      <c r="H291" s="10">
        <f t="shared" si="184"/>
        <v>0</v>
      </c>
      <c r="I291" s="10">
        <f t="shared" si="184"/>
        <v>0</v>
      </c>
      <c r="J291" s="10">
        <f t="shared" si="184"/>
        <v>0</v>
      </c>
      <c r="K291" s="10">
        <f t="shared" si="184"/>
        <v>0</v>
      </c>
      <c r="L291" s="10">
        <f t="shared" si="184"/>
        <v>100</v>
      </c>
      <c r="M291" s="10">
        <f t="shared" si="184"/>
        <v>0</v>
      </c>
      <c r="N291" s="10">
        <f t="shared" si="184"/>
        <v>100</v>
      </c>
      <c r="O291" s="10">
        <f t="shared" si="184"/>
        <v>100</v>
      </c>
    </row>
    <row r="292" spans="1:15" ht="15.6" outlineLevel="5">
      <c r="A292" s="153" t="s">
        <v>56</v>
      </c>
      <c r="B292" s="154" t="s">
        <v>30</v>
      </c>
      <c r="C292" s="154" t="s">
        <v>108</v>
      </c>
      <c r="D292" s="154" t="s">
        <v>111</v>
      </c>
      <c r="E292" s="154" t="s">
        <v>57</v>
      </c>
      <c r="F292" s="155">
        <f>G292+H292+I292+J292+K292+L292+M292</f>
        <v>100</v>
      </c>
      <c r="G292" s="119"/>
      <c r="H292" s="9"/>
      <c r="I292" s="9"/>
      <c r="J292" s="9"/>
      <c r="K292" s="9"/>
      <c r="L292" s="9">
        <v>100</v>
      </c>
      <c r="M292" s="9"/>
      <c r="N292" s="9">
        <v>100</v>
      </c>
      <c r="O292" s="9">
        <v>100</v>
      </c>
    </row>
    <row r="293" spans="1:15" ht="26.4" outlineLevel="5">
      <c r="A293" s="153" t="s">
        <v>504</v>
      </c>
      <c r="B293" s="154" t="s">
        <v>30</v>
      </c>
      <c r="C293" s="154" t="s">
        <v>108</v>
      </c>
      <c r="D293" s="154" t="s">
        <v>383</v>
      </c>
      <c r="E293" s="154" t="s">
        <v>1</v>
      </c>
      <c r="F293" s="155">
        <f>F294</f>
        <v>250</v>
      </c>
      <c r="G293" s="120">
        <f t="shared" ref="G293:O293" si="185">G294</f>
        <v>0</v>
      </c>
      <c r="H293" s="10">
        <f t="shared" si="185"/>
        <v>0</v>
      </c>
      <c r="I293" s="10">
        <f t="shared" si="185"/>
        <v>0</v>
      </c>
      <c r="J293" s="10">
        <f t="shared" si="185"/>
        <v>0</v>
      </c>
      <c r="K293" s="10">
        <f t="shared" si="185"/>
        <v>0</v>
      </c>
      <c r="L293" s="10">
        <f t="shared" si="185"/>
        <v>250</v>
      </c>
      <c r="M293" s="10">
        <f t="shared" si="185"/>
        <v>0</v>
      </c>
      <c r="N293" s="10">
        <f t="shared" si="185"/>
        <v>250</v>
      </c>
      <c r="O293" s="10">
        <f t="shared" si="185"/>
        <v>250</v>
      </c>
    </row>
    <row r="294" spans="1:15" ht="15.6" outlineLevel="5">
      <c r="A294" s="153" t="s">
        <v>23</v>
      </c>
      <c r="B294" s="154" t="s">
        <v>30</v>
      </c>
      <c r="C294" s="154" t="s">
        <v>108</v>
      </c>
      <c r="D294" s="154" t="s">
        <v>383</v>
      </c>
      <c r="E294" s="154" t="s">
        <v>24</v>
      </c>
      <c r="F294" s="155">
        <f>F295</f>
        <v>250</v>
      </c>
      <c r="G294" s="120">
        <f t="shared" ref="G294:O294" si="186">G295</f>
        <v>0</v>
      </c>
      <c r="H294" s="10">
        <f t="shared" si="186"/>
        <v>0</v>
      </c>
      <c r="I294" s="10">
        <f t="shared" si="186"/>
        <v>0</v>
      </c>
      <c r="J294" s="10">
        <f t="shared" si="186"/>
        <v>0</v>
      </c>
      <c r="K294" s="10">
        <f t="shared" si="186"/>
        <v>0</v>
      </c>
      <c r="L294" s="10">
        <f t="shared" si="186"/>
        <v>250</v>
      </c>
      <c r="M294" s="10">
        <f t="shared" si="186"/>
        <v>0</v>
      </c>
      <c r="N294" s="10">
        <f t="shared" si="186"/>
        <v>250</v>
      </c>
      <c r="O294" s="10">
        <f t="shared" si="186"/>
        <v>250</v>
      </c>
    </row>
    <row r="295" spans="1:15" ht="38.4" customHeight="1" outlineLevel="5">
      <c r="A295" s="153" t="s">
        <v>86</v>
      </c>
      <c r="B295" s="154" t="s">
        <v>30</v>
      </c>
      <c r="C295" s="154" t="s">
        <v>108</v>
      </c>
      <c r="D295" s="154" t="s">
        <v>383</v>
      </c>
      <c r="E295" s="154" t="s">
        <v>87</v>
      </c>
      <c r="F295" s="155">
        <f>G295+H295+I295+J295+K295+L295+M295</f>
        <v>250</v>
      </c>
      <c r="G295" s="119"/>
      <c r="H295" s="9"/>
      <c r="I295" s="9"/>
      <c r="J295" s="9"/>
      <c r="K295" s="9"/>
      <c r="L295" s="9">
        <v>250</v>
      </c>
      <c r="M295" s="9"/>
      <c r="N295" s="9">
        <v>250</v>
      </c>
      <c r="O295" s="9">
        <v>250</v>
      </c>
    </row>
    <row r="296" spans="1:15" ht="15.6" hidden="1" outlineLevel="6">
      <c r="A296" s="157" t="s">
        <v>287</v>
      </c>
      <c r="B296" s="154" t="s">
        <v>30</v>
      </c>
      <c r="C296" s="154" t="s">
        <v>108</v>
      </c>
      <c r="D296" s="154" t="s">
        <v>288</v>
      </c>
      <c r="E296" s="154" t="s">
        <v>1</v>
      </c>
      <c r="F296" s="155">
        <f>F297</f>
        <v>0</v>
      </c>
      <c r="G296" s="120">
        <f t="shared" ref="G296:O296" si="187">G297</f>
        <v>0</v>
      </c>
      <c r="H296" s="10">
        <f t="shared" si="187"/>
        <v>0</v>
      </c>
      <c r="I296" s="10">
        <f t="shared" si="187"/>
        <v>0</v>
      </c>
      <c r="J296" s="10">
        <f t="shared" si="187"/>
        <v>0</v>
      </c>
      <c r="K296" s="10">
        <f t="shared" si="187"/>
        <v>0</v>
      </c>
      <c r="L296" s="10">
        <f t="shared" si="187"/>
        <v>0</v>
      </c>
      <c r="M296" s="10">
        <f t="shared" si="187"/>
        <v>0</v>
      </c>
      <c r="N296" s="10">
        <f t="shared" si="187"/>
        <v>0</v>
      </c>
      <c r="O296" s="10">
        <f t="shared" si="187"/>
        <v>0</v>
      </c>
    </row>
    <row r="297" spans="1:15" ht="26.4" hidden="1" outlineLevel="7">
      <c r="A297" s="157" t="s">
        <v>19</v>
      </c>
      <c r="B297" s="154" t="s">
        <v>30</v>
      </c>
      <c r="C297" s="154" t="s">
        <v>108</v>
      </c>
      <c r="D297" s="154" t="s">
        <v>288</v>
      </c>
      <c r="E297" s="154" t="s">
        <v>20</v>
      </c>
      <c r="F297" s="155">
        <f>F298</f>
        <v>0</v>
      </c>
      <c r="G297" s="120">
        <f t="shared" ref="G297:O297" si="188">G298</f>
        <v>0</v>
      </c>
      <c r="H297" s="10">
        <f t="shared" si="188"/>
        <v>0</v>
      </c>
      <c r="I297" s="10">
        <f t="shared" si="188"/>
        <v>0</v>
      </c>
      <c r="J297" s="10">
        <f t="shared" si="188"/>
        <v>0</v>
      </c>
      <c r="K297" s="10">
        <f t="shared" si="188"/>
        <v>0</v>
      </c>
      <c r="L297" s="10">
        <f t="shared" si="188"/>
        <v>0</v>
      </c>
      <c r="M297" s="10">
        <f t="shared" si="188"/>
        <v>0</v>
      </c>
      <c r="N297" s="10">
        <f t="shared" si="188"/>
        <v>0</v>
      </c>
      <c r="O297" s="10">
        <f t="shared" si="188"/>
        <v>0</v>
      </c>
    </row>
    <row r="298" spans="1:15" ht="26.4" hidden="1" outlineLevel="3">
      <c r="A298" s="157" t="s">
        <v>21</v>
      </c>
      <c r="B298" s="154" t="s">
        <v>30</v>
      </c>
      <c r="C298" s="154" t="s">
        <v>108</v>
      </c>
      <c r="D298" s="154" t="s">
        <v>288</v>
      </c>
      <c r="E298" s="154" t="s">
        <v>22</v>
      </c>
      <c r="F298" s="155">
        <f>G298+H298+I298+J298+K298+L298+M298</f>
        <v>0</v>
      </c>
      <c r="G298" s="119"/>
      <c r="H298" s="9"/>
      <c r="I298" s="9"/>
      <c r="J298" s="9"/>
      <c r="K298" s="9"/>
      <c r="L298" s="9"/>
      <c r="M298" s="9"/>
      <c r="N298" s="9"/>
      <c r="O298" s="9"/>
    </row>
    <row r="299" spans="1:15" ht="28.8" hidden="1" customHeight="1" outlineLevel="4">
      <c r="A299" s="157" t="s">
        <v>505</v>
      </c>
      <c r="B299" s="154" t="s">
        <v>30</v>
      </c>
      <c r="C299" s="154" t="s">
        <v>108</v>
      </c>
      <c r="D299" s="154" t="s">
        <v>271</v>
      </c>
      <c r="E299" s="154" t="s">
        <v>1</v>
      </c>
      <c r="F299" s="155">
        <f>F300</f>
        <v>0</v>
      </c>
      <c r="G299" s="120">
        <f t="shared" ref="G299:O299" si="189">G300</f>
        <v>0</v>
      </c>
      <c r="H299" s="10">
        <f t="shared" si="189"/>
        <v>0</v>
      </c>
      <c r="I299" s="10">
        <f t="shared" si="189"/>
        <v>0</v>
      </c>
      <c r="J299" s="10">
        <f t="shared" si="189"/>
        <v>0</v>
      </c>
      <c r="K299" s="10">
        <f t="shared" si="189"/>
        <v>0</v>
      </c>
      <c r="L299" s="10">
        <f t="shared" si="189"/>
        <v>0</v>
      </c>
      <c r="M299" s="10">
        <f t="shared" si="189"/>
        <v>0</v>
      </c>
      <c r="N299" s="10">
        <f t="shared" si="189"/>
        <v>0</v>
      </c>
      <c r="O299" s="10">
        <f t="shared" si="189"/>
        <v>0</v>
      </c>
    </row>
    <row r="300" spans="1:15" ht="26.4" hidden="1" outlineLevel="5">
      <c r="A300" s="157" t="s">
        <v>506</v>
      </c>
      <c r="B300" s="154" t="s">
        <v>30</v>
      </c>
      <c r="C300" s="154" t="s">
        <v>108</v>
      </c>
      <c r="D300" s="154" t="s">
        <v>272</v>
      </c>
      <c r="E300" s="154" t="s">
        <v>1</v>
      </c>
      <c r="F300" s="155">
        <f>F301</f>
        <v>0</v>
      </c>
      <c r="G300" s="120">
        <f t="shared" ref="G300:O300" si="190">G301</f>
        <v>0</v>
      </c>
      <c r="H300" s="10">
        <f t="shared" si="190"/>
        <v>0</v>
      </c>
      <c r="I300" s="10">
        <f t="shared" si="190"/>
        <v>0</v>
      </c>
      <c r="J300" s="10">
        <f t="shared" si="190"/>
        <v>0</v>
      </c>
      <c r="K300" s="10">
        <f t="shared" si="190"/>
        <v>0</v>
      </c>
      <c r="L300" s="10">
        <f t="shared" si="190"/>
        <v>0</v>
      </c>
      <c r="M300" s="10">
        <f t="shared" si="190"/>
        <v>0</v>
      </c>
      <c r="N300" s="10">
        <f t="shared" si="190"/>
        <v>0</v>
      </c>
      <c r="O300" s="10">
        <f t="shared" si="190"/>
        <v>0</v>
      </c>
    </row>
    <row r="301" spans="1:15" ht="15.6" hidden="1" outlineLevel="6">
      <c r="A301" s="157" t="s">
        <v>270</v>
      </c>
      <c r="B301" s="154" t="s">
        <v>30</v>
      </c>
      <c r="C301" s="154" t="s">
        <v>108</v>
      </c>
      <c r="D301" s="154" t="s">
        <v>273</v>
      </c>
      <c r="E301" s="154" t="s">
        <v>1</v>
      </c>
      <c r="F301" s="155">
        <f>F302</f>
        <v>0</v>
      </c>
      <c r="G301" s="120">
        <f t="shared" ref="G301:O301" si="191">G302</f>
        <v>0</v>
      </c>
      <c r="H301" s="10">
        <f t="shared" si="191"/>
        <v>0</v>
      </c>
      <c r="I301" s="10">
        <f t="shared" si="191"/>
        <v>0</v>
      </c>
      <c r="J301" s="10">
        <f t="shared" si="191"/>
        <v>0</v>
      </c>
      <c r="K301" s="10">
        <f t="shared" si="191"/>
        <v>0</v>
      </c>
      <c r="L301" s="10">
        <f t="shared" si="191"/>
        <v>0</v>
      </c>
      <c r="M301" s="10">
        <f t="shared" si="191"/>
        <v>0</v>
      </c>
      <c r="N301" s="10">
        <f t="shared" si="191"/>
        <v>0</v>
      </c>
      <c r="O301" s="10">
        <f t="shared" si="191"/>
        <v>0</v>
      </c>
    </row>
    <row r="302" spans="1:15" ht="26.4" hidden="1" outlineLevel="7">
      <c r="A302" s="153" t="s">
        <v>54</v>
      </c>
      <c r="B302" s="154" t="s">
        <v>30</v>
      </c>
      <c r="C302" s="154" t="s">
        <v>108</v>
      </c>
      <c r="D302" s="154" t="s">
        <v>273</v>
      </c>
      <c r="E302" s="154" t="s">
        <v>55</v>
      </c>
      <c r="F302" s="155">
        <f>F303</f>
        <v>0</v>
      </c>
      <c r="G302" s="120">
        <f t="shared" ref="G302:O302" si="192">G303</f>
        <v>0</v>
      </c>
      <c r="H302" s="10">
        <f t="shared" si="192"/>
        <v>0</v>
      </c>
      <c r="I302" s="10">
        <f t="shared" si="192"/>
        <v>0</v>
      </c>
      <c r="J302" s="10">
        <f t="shared" si="192"/>
        <v>0</v>
      </c>
      <c r="K302" s="10">
        <f t="shared" si="192"/>
        <v>0</v>
      </c>
      <c r="L302" s="10">
        <f t="shared" si="192"/>
        <v>0</v>
      </c>
      <c r="M302" s="10">
        <f t="shared" si="192"/>
        <v>0</v>
      </c>
      <c r="N302" s="10">
        <f t="shared" si="192"/>
        <v>0</v>
      </c>
      <c r="O302" s="10">
        <f t="shared" si="192"/>
        <v>0</v>
      </c>
    </row>
    <row r="303" spans="1:15" ht="15.6" hidden="1" outlineLevel="1" collapsed="1">
      <c r="A303" s="153" t="s">
        <v>56</v>
      </c>
      <c r="B303" s="154" t="s">
        <v>30</v>
      </c>
      <c r="C303" s="154" t="s">
        <v>108</v>
      </c>
      <c r="D303" s="154" t="s">
        <v>273</v>
      </c>
      <c r="E303" s="154" t="s">
        <v>57</v>
      </c>
      <c r="F303" s="155">
        <f>G303+H303+I303+J303+K303+L303+M303</f>
        <v>0</v>
      </c>
      <c r="G303" s="120"/>
      <c r="H303" s="10"/>
      <c r="I303" s="10"/>
      <c r="J303" s="10"/>
      <c r="K303" s="10"/>
      <c r="L303" s="10"/>
      <c r="M303" s="10"/>
      <c r="N303" s="10"/>
      <c r="O303" s="10"/>
    </row>
    <row r="304" spans="1:15" ht="17.25" customHeight="1" outlineLevel="2">
      <c r="A304" s="153" t="s">
        <v>7</v>
      </c>
      <c r="B304" s="154" t="s">
        <v>30</v>
      </c>
      <c r="C304" s="154" t="s">
        <v>108</v>
      </c>
      <c r="D304" s="154" t="s">
        <v>8</v>
      </c>
      <c r="E304" s="154" t="s">
        <v>1</v>
      </c>
      <c r="F304" s="155">
        <f>F305+F309</f>
        <v>400</v>
      </c>
      <c r="G304" s="120">
        <f t="shared" ref="G304:O304" si="193">G305+G309</f>
        <v>0</v>
      </c>
      <c r="H304" s="10">
        <f t="shared" si="193"/>
        <v>0</v>
      </c>
      <c r="I304" s="10">
        <f t="shared" si="193"/>
        <v>0</v>
      </c>
      <c r="J304" s="10">
        <f t="shared" si="193"/>
        <v>400</v>
      </c>
      <c r="K304" s="10">
        <f t="shared" si="193"/>
        <v>0</v>
      </c>
      <c r="L304" s="10">
        <f t="shared" si="193"/>
        <v>0</v>
      </c>
      <c r="M304" s="10">
        <f>M305+M309</f>
        <v>0</v>
      </c>
      <c r="N304" s="60">
        <f t="shared" si="193"/>
        <v>400</v>
      </c>
      <c r="O304" s="60">
        <f t="shared" si="193"/>
        <v>400</v>
      </c>
    </row>
    <row r="305" spans="1:15" ht="26.4" outlineLevel="4">
      <c r="A305" s="153" t="s">
        <v>9</v>
      </c>
      <c r="B305" s="154" t="s">
        <v>30</v>
      </c>
      <c r="C305" s="154" t="s">
        <v>108</v>
      </c>
      <c r="D305" s="154" t="s">
        <v>10</v>
      </c>
      <c r="E305" s="154" t="s">
        <v>1</v>
      </c>
      <c r="F305" s="155">
        <f>F306</f>
        <v>400</v>
      </c>
      <c r="G305" s="120">
        <f t="shared" ref="G305:O305" si="194">G306</f>
        <v>0</v>
      </c>
      <c r="H305" s="10">
        <f t="shared" si="194"/>
        <v>0</v>
      </c>
      <c r="I305" s="10">
        <f t="shared" si="194"/>
        <v>0</v>
      </c>
      <c r="J305" s="10">
        <f t="shared" si="194"/>
        <v>400</v>
      </c>
      <c r="K305" s="10">
        <f t="shared" si="194"/>
        <v>0</v>
      </c>
      <c r="L305" s="10">
        <f t="shared" si="194"/>
        <v>0</v>
      </c>
      <c r="M305" s="10">
        <f t="shared" si="194"/>
        <v>0</v>
      </c>
      <c r="N305" s="10">
        <f t="shared" si="194"/>
        <v>400</v>
      </c>
      <c r="O305" s="10">
        <f t="shared" si="194"/>
        <v>400</v>
      </c>
    </row>
    <row r="306" spans="1:15" ht="21" customHeight="1" outlineLevel="5">
      <c r="A306" s="153" t="s">
        <v>112</v>
      </c>
      <c r="B306" s="154" t="s">
        <v>30</v>
      </c>
      <c r="C306" s="154" t="s">
        <v>108</v>
      </c>
      <c r="D306" s="154" t="s">
        <v>113</v>
      </c>
      <c r="E306" s="154" t="s">
        <v>1</v>
      </c>
      <c r="F306" s="155">
        <f>F307</f>
        <v>400</v>
      </c>
      <c r="G306" s="120">
        <f t="shared" ref="G306:O306" si="195">G307</f>
        <v>0</v>
      </c>
      <c r="H306" s="10">
        <f t="shared" si="195"/>
        <v>0</v>
      </c>
      <c r="I306" s="10">
        <f t="shared" si="195"/>
        <v>0</v>
      </c>
      <c r="J306" s="10">
        <f t="shared" si="195"/>
        <v>400</v>
      </c>
      <c r="K306" s="10">
        <f t="shared" si="195"/>
        <v>0</v>
      </c>
      <c r="L306" s="10">
        <f t="shared" si="195"/>
        <v>0</v>
      </c>
      <c r="M306" s="10">
        <f t="shared" si="195"/>
        <v>0</v>
      </c>
      <c r="N306" s="10">
        <f t="shared" si="195"/>
        <v>400</v>
      </c>
      <c r="O306" s="10">
        <f t="shared" si="195"/>
        <v>400</v>
      </c>
    </row>
    <row r="307" spans="1:15" ht="26.4" outlineLevel="6">
      <c r="A307" s="153" t="s">
        <v>19</v>
      </c>
      <c r="B307" s="154" t="s">
        <v>30</v>
      </c>
      <c r="C307" s="154" t="s">
        <v>108</v>
      </c>
      <c r="D307" s="154" t="s">
        <v>113</v>
      </c>
      <c r="E307" s="154" t="s">
        <v>20</v>
      </c>
      <c r="F307" s="155">
        <f>F308</f>
        <v>400</v>
      </c>
      <c r="G307" s="120">
        <f t="shared" ref="G307:O307" si="196">G308</f>
        <v>0</v>
      </c>
      <c r="H307" s="10">
        <f t="shared" si="196"/>
        <v>0</v>
      </c>
      <c r="I307" s="10">
        <f t="shared" si="196"/>
        <v>0</v>
      </c>
      <c r="J307" s="10">
        <f t="shared" si="196"/>
        <v>400</v>
      </c>
      <c r="K307" s="10">
        <f t="shared" si="196"/>
        <v>0</v>
      </c>
      <c r="L307" s="10">
        <f t="shared" si="196"/>
        <v>0</v>
      </c>
      <c r="M307" s="10">
        <f t="shared" si="196"/>
        <v>0</v>
      </c>
      <c r="N307" s="10">
        <f t="shared" si="196"/>
        <v>400</v>
      </c>
      <c r="O307" s="10">
        <f t="shared" si="196"/>
        <v>400</v>
      </c>
    </row>
    <row r="308" spans="1:15" ht="25.8" customHeight="1" outlineLevel="7">
      <c r="A308" s="153" t="s">
        <v>21</v>
      </c>
      <c r="B308" s="154" t="s">
        <v>30</v>
      </c>
      <c r="C308" s="154" t="s">
        <v>108</v>
      </c>
      <c r="D308" s="154" t="s">
        <v>113</v>
      </c>
      <c r="E308" s="154" t="s">
        <v>22</v>
      </c>
      <c r="F308" s="170">
        <f>G308+H308+I308+J308+K308+L308+M308</f>
        <v>400</v>
      </c>
      <c r="G308" s="119"/>
      <c r="H308" s="9"/>
      <c r="I308" s="9"/>
      <c r="J308" s="9">
        <v>400</v>
      </c>
      <c r="K308" s="9"/>
      <c r="L308" s="9"/>
      <c r="M308" s="9"/>
      <c r="N308" s="9">
        <v>400</v>
      </c>
      <c r="O308" s="9">
        <v>400</v>
      </c>
    </row>
    <row r="309" spans="1:15" ht="1.2" hidden="1" customHeight="1" outlineLevel="7">
      <c r="A309" s="161" t="s">
        <v>454</v>
      </c>
      <c r="B309" s="159" t="s">
        <v>30</v>
      </c>
      <c r="C309" s="159" t="s">
        <v>108</v>
      </c>
      <c r="D309" s="159" t="s">
        <v>45</v>
      </c>
      <c r="E309" s="159" t="s">
        <v>1</v>
      </c>
      <c r="F309" s="170">
        <f>F310</f>
        <v>0</v>
      </c>
      <c r="G309" s="120">
        <f t="shared" ref="G309:O309" si="197">G310</f>
        <v>0</v>
      </c>
      <c r="H309" s="10">
        <f t="shared" si="197"/>
        <v>0</v>
      </c>
      <c r="I309" s="10">
        <f t="shared" si="197"/>
        <v>0</v>
      </c>
      <c r="J309" s="10">
        <f t="shared" si="197"/>
        <v>0</v>
      </c>
      <c r="K309" s="10">
        <f t="shared" si="197"/>
        <v>0</v>
      </c>
      <c r="L309" s="10">
        <f t="shared" si="197"/>
        <v>0</v>
      </c>
      <c r="M309" s="10">
        <f t="shared" si="197"/>
        <v>0</v>
      </c>
      <c r="N309" s="10">
        <f t="shared" si="197"/>
        <v>0</v>
      </c>
      <c r="O309" s="10">
        <f t="shared" si="197"/>
        <v>0</v>
      </c>
    </row>
    <row r="310" spans="1:15" ht="15.6" hidden="1" outlineLevel="7">
      <c r="A310" s="102" t="s">
        <v>23</v>
      </c>
      <c r="B310" s="99" t="s">
        <v>30</v>
      </c>
      <c r="C310" s="159" t="s">
        <v>108</v>
      </c>
      <c r="D310" s="159" t="s">
        <v>45</v>
      </c>
      <c r="E310" s="159" t="s">
        <v>24</v>
      </c>
      <c r="F310" s="170">
        <f>F311</f>
        <v>0</v>
      </c>
      <c r="G310" s="120">
        <f t="shared" ref="G310:O310" si="198">G311</f>
        <v>0</v>
      </c>
      <c r="H310" s="10">
        <f t="shared" si="198"/>
        <v>0</v>
      </c>
      <c r="I310" s="10">
        <f t="shared" si="198"/>
        <v>0</v>
      </c>
      <c r="J310" s="10">
        <f t="shared" si="198"/>
        <v>0</v>
      </c>
      <c r="K310" s="10">
        <f t="shared" si="198"/>
        <v>0</v>
      </c>
      <c r="L310" s="10">
        <f t="shared" si="198"/>
        <v>0</v>
      </c>
      <c r="M310" s="10">
        <f t="shared" si="198"/>
        <v>0</v>
      </c>
      <c r="N310" s="10">
        <f t="shared" si="198"/>
        <v>0</v>
      </c>
      <c r="O310" s="10">
        <f t="shared" si="198"/>
        <v>0</v>
      </c>
    </row>
    <row r="311" spans="1:15" ht="39.6" hidden="1" outlineLevel="7">
      <c r="A311" s="161" t="s">
        <v>86</v>
      </c>
      <c r="B311" s="159" t="s">
        <v>30</v>
      </c>
      <c r="C311" s="159" t="s">
        <v>108</v>
      </c>
      <c r="D311" s="159" t="s">
        <v>45</v>
      </c>
      <c r="E311" s="159" t="s">
        <v>87</v>
      </c>
      <c r="F311" s="170">
        <f>G311+H311+I311+J311+K311+L311+M311</f>
        <v>0</v>
      </c>
      <c r="G311" s="119"/>
      <c r="H311" s="9"/>
      <c r="I311" s="9"/>
      <c r="J311" s="9"/>
      <c r="K311" s="9"/>
      <c r="L311" s="9"/>
      <c r="M311" s="9"/>
      <c r="N311" s="9"/>
      <c r="O311" s="9"/>
    </row>
    <row r="312" spans="1:15" ht="15.6" outlineLevel="1" collapsed="1">
      <c r="A312" s="150" t="s">
        <v>114</v>
      </c>
      <c r="B312" s="151" t="s">
        <v>35</v>
      </c>
      <c r="C312" s="151" t="s">
        <v>3</v>
      </c>
      <c r="D312" s="151" t="s">
        <v>4</v>
      </c>
      <c r="E312" s="151" t="s">
        <v>1</v>
      </c>
      <c r="F312" s="152">
        <f t="shared" ref="F312:O312" si="199">F313+F333+F371+F411</f>
        <v>28170.86404</v>
      </c>
      <c r="G312" s="118">
        <f t="shared" si="199"/>
        <v>725.91699999999992</v>
      </c>
      <c r="H312" s="8">
        <f t="shared" si="199"/>
        <v>0</v>
      </c>
      <c r="I312" s="8">
        <f t="shared" si="199"/>
        <v>0</v>
      </c>
      <c r="J312" s="8">
        <f t="shared" si="199"/>
        <v>1266</v>
      </c>
      <c r="K312" s="8">
        <f t="shared" si="199"/>
        <v>0</v>
      </c>
      <c r="L312" s="8">
        <f t="shared" si="199"/>
        <v>7342.5430000000006</v>
      </c>
      <c r="M312" s="8">
        <f t="shared" si="199"/>
        <v>18836.404040000001</v>
      </c>
      <c r="N312" s="8">
        <f t="shared" si="199"/>
        <v>24859.968739999997</v>
      </c>
      <c r="O312" s="8">
        <f t="shared" si="199"/>
        <v>24851.370360000001</v>
      </c>
    </row>
    <row r="313" spans="1:15" ht="15.6" outlineLevel="2">
      <c r="A313" s="153" t="s">
        <v>115</v>
      </c>
      <c r="B313" s="154" t="s">
        <v>35</v>
      </c>
      <c r="C313" s="154" t="s">
        <v>2</v>
      </c>
      <c r="D313" s="154" t="s">
        <v>4</v>
      </c>
      <c r="E313" s="154" t="s">
        <v>1</v>
      </c>
      <c r="F313" s="155">
        <f>F314+F325</f>
        <v>3762</v>
      </c>
      <c r="G313" s="118">
        <f t="shared" ref="G313:L313" si="200">G314+G325</f>
        <v>0</v>
      </c>
      <c r="H313" s="8">
        <f t="shared" si="200"/>
        <v>0</v>
      </c>
      <c r="I313" s="8">
        <f t="shared" si="200"/>
        <v>0</v>
      </c>
      <c r="J313" s="8">
        <f t="shared" si="200"/>
        <v>8</v>
      </c>
      <c r="K313" s="8">
        <f t="shared" si="200"/>
        <v>0</v>
      </c>
      <c r="L313" s="8">
        <f t="shared" si="200"/>
        <v>3754</v>
      </c>
      <c r="M313" s="8">
        <f>M314+M325</f>
        <v>0</v>
      </c>
      <c r="N313" s="8">
        <f>N314+N325</f>
        <v>3762</v>
      </c>
      <c r="O313" s="8">
        <f>O314+O325</f>
        <v>3762</v>
      </c>
    </row>
    <row r="314" spans="1:15" ht="28.2" customHeight="1" outlineLevel="4">
      <c r="A314" s="153" t="s">
        <v>507</v>
      </c>
      <c r="B314" s="154" t="s">
        <v>35</v>
      </c>
      <c r="C314" s="154" t="s">
        <v>2</v>
      </c>
      <c r="D314" s="154" t="s">
        <v>116</v>
      </c>
      <c r="E314" s="154" t="s">
        <v>1</v>
      </c>
      <c r="F314" s="155">
        <f>F315</f>
        <v>3754</v>
      </c>
      <c r="G314" s="120">
        <f t="shared" ref="G314:O314" si="201">G315</f>
        <v>0</v>
      </c>
      <c r="H314" s="10">
        <f t="shared" si="201"/>
        <v>0</v>
      </c>
      <c r="I314" s="10">
        <f t="shared" si="201"/>
        <v>0</v>
      </c>
      <c r="J314" s="10">
        <f t="shared" si="201"/>
        <v>0</v>
      </c>
      <c r="K314" s="10">
        <f t="shared" si="201"/>
        <v>0</v>
      </c>
      <c r="L314" s="10">
        <f t="shared" si="201"/>
        <v>3754</v>
      </c>
      <c r="M314" s="10">
        <f t="shared" si="201"/>
        <v>0</v>
      </c>
      <c r="N314" s="10">
        <f t="shared" si="201"/>
        <v>3754</v>
      </c>
      <c r="O314" s="10">
        <f t="shared" si="201"/>
        <v>3754</v>
      </c>
    </row>
    <row r="315" spans="1:15" ht="29.25" customHeight="1" outlineLevel="5">
      <c r="A315" s="153" t="s">
        <v>352</v>
      </c>
      <c r="B315" s="154" t="s">
        <v>35</v>
      </c>
      <c r="C315" s="154" t="s">
        <v>2</v>
      </c>
      <c r="D315" s="154" t="s">
        <v>117</v>
      </c>
      <c r="E315" s="154" t="s">
        <v>1</v>
      </c>
      <c r="F315" s="155">
        <f>F316+F319+F322</f>
        <v>3754</v>
      </c>
      <c r="G315" s="120">
        <f t="shared" ref="G315:L315" si="202">G316+G319+G322</f>
        <v>0</v>
      </c>
      <c r="H315" s="10">
        <f t="shared" si="202"/>
        <v>0</v>
      </c>
      <c r="I315" s="10">
        <f t="shared" si="202"/>
        <v>0</v>
      </c>
      <c r="J315" s="10">
        <f t="shared" si="202"/>
        <v>0</v>
      </c>
      <c r="K315" s="10">
        <f t="shared" si="202"/>
        <v>0</v>
      </c>
      <c r="L315" s="10">
        <f t="shared" si="202"/>
        <v>3754</v>
      </c>
      <c r="M315" s="10">
        <f>M316+M319+M322</f>
        <v>0</v>
      </c>
      <c r="N315" s="10">
        <f>N316+N319+N322</f>
        <v>3754</v>
      </c>
      <c r="O315" s="10">
        <f>O316+O319+O322</f>
        <v>3754</v>
      </c>
    </row>
    <row r="316" spans="1:15" ht="15.6" outlineLevel="6">
      <c r="A316" s="153" t="s">
        <v>289</v>
      </c>
      <c r="B316" s="154" t="s">
        <v>35</v>
      </c>
      <c r="C316" s="154" t="s">
        <v>2</v>
      </c>
      <c r="D316" s="154" t="s">
        <v>280</v>
      </c>
      <c r="E316" s="154" t="s">
        <v>1</v>
      </c>
      <c r="F316" s="155">
        <f>F317</f>
        <v>54</v>
      </c>
      <c r="G316" s="120">
        <f t="shared" ref="G316:O316" si="203">G317</f>
        <v>0</v>
      </c>
      <c r="H316" s="10">
        <f t="shared" si="203"/>
        <v>0</v>
      </c>
      <c r="I316" s="10">
        <f t="shared" si="203"/>
        <v>0</v>
      </c>
      <c r="J316" s="10">
        <f t="shared" si="203"/>
        <v>0</v>
      </c>
      <c r="K316" s="10">
        <f t="shared" si="203"/>
        <v>0</v>
      </c>
      <c r="L316" s="10">
        <f t="shared" si="203"/>
        <v>54</v>
      </c>
      <c r="M316" s="10">
        <f t="shared" si="203"/>
        <v>0</v>
      </c>
      <c r="N316" s="10">
        <f t="shared" si="203"/>
        <v>54</v>
      </c>
      <c r="O316" s="10">
        <f t="shared" si="203"/>
        <v>54</v>
      </c>
    </row>
    <row r="317" spans="1:15" ht="26.4" outlineLevel="7">
      <c r="A317" s="153" t="s">
        <v>19</v>
      </c>
      <c r="B317" s="154" t="s">
        <v>35</v>
      </c>
      <c r="C317" s="154" t="s">
        <v>2</v>
      </c>
      <c r="D317" s="154" t="s">
        <v>280</v>
      </c>
      <c r="E317" s="154" t="s">
        <v>20</v>
      </c>
      <c r="F317" s="155">
        <f>F318</f>
        <v>54</v>
      </c>
      <c r="G317" s="120">
        <f t="shared" ref="G317:O317" si="204">G318</f>
        <v>0</v>
      </c>
      <c r="H317" s="10">
        <f t="shared" si="204"/>
        <v>0</v>
      </c>
      <c r="I317" s="10">
        <f t="shared" si="204"/>
        <v>0</v>
      </c>
      <c r="J317" s="10">
        <f t="shared" si="204"/>
        <v>0</v>
      </c>
      <c r="K317" s="10">
        <f t="shared" si="204"/>
        <v>0</v>
      </c>
      <c r="L317" s="10">
        <f t="shared" si="204"/>
        <v>54</v>
      </c>
      <c r="M317" s="10">
        <f t="shared" si="204"/>
        <v>0</v>
      </c>
      <c r="N317" s="10">
        <f t="shared" si="204"/>
        <v>54</v>
      </c>
      <c r="O317" s="10">
        <f t="shared" si="204"/>
        <v>54</v>
      </c>
    </row>
    <row r="318" spans="1:15" ht="26.4" outlineLevel="6">
      <c r="A318" s="153" t="s">
        <v>21</v>
      </c>
      <c r="B318" s="154" t="s">
        <v>35</v>
      </c>
      <c r="C318" s="154" t="s">
        <v>2</v>
      </c>
      <c r="D318" s="154" t="s">
        <v>280</v>
      </c>
      <c r="E318" s="154" t="s">
        <v>22</v>
      </c>
      <c r="F318" s="155">
        <f>G318+H318+I318+J318+K318+L318+M318</f>
        <v>54</v>
      </c>
      <c r="G318" s="123"/>
      <c r="H318" s="17"/>
      <c r="I318" s="17"/>
      <c r="J318" s="17"/>
      <c r="K318" s="17"/>
      <c r="L318" s="17">
        <v>54</v>
      </c>
      <c r="M318" s="17"/>
      <c r="N318" s="17">
        <v>54</v>
      </c>
      <c r="O318" s="17">
        <v>54</v>
      </c>
    </row>
    <row r="319" spans="1:15" ht="26.4" outlineLevel="7">
      <c r="A319" s="153" t="s">
        <v>118</v>
      </c>
      <c r="B319" s="154" t="s">
        <v>35</v>
      </c>
      <c r="C319" s="154" t="s">
        <v>2</v>
      </c>
      <c r="D319" s="154" t="s">
        <v>281</v>
      </c>
      <c r="E319" s="154" t="s">
        <v>1</v>
      </c>
      <c r="F319" s="155">
        <f>F320</f>
        <v>800</v>
      </c>
      <c r="G319" s="120">
        <f t="shared" ref="G319:O319" si="205">G320</f>
        <v>0</v>
      </c>
      <c r="H319" s="10">
        <f t="shared" si="205"/>
        <v>0</v>
      </c>
      <c r="I319" s="10">
        <f t="shared" si="205"/>
        <v>0</v>
      </c>
      <c r="J319" s="10">
        <f t="shared" si="205"/>
        <v>0</v>
      </c>
      <c r="K319" s="10">
        <f t="shared" si="205"/>
        <v>0</v>
      </c>
      <c r="L319" s="10">
        <f t="shared" si="205"/>
        <v>800</v>
      </c>
      <c r="M319" s="10">
        <f t="shared" si="205"/>
        <v>0</v>
      </c>
      <c r="N319" s="10">
        <f t="shared" si="205"/>
        <v>800</v>
      </c>
      <c r="O319" s="10">
        <f t="shared" si="205"/>
        <v>800</v>
      </c>
    </row>
    <row r="320" spans="1:15" ht="26.4" outlineLevel="4">
      <c r="A320" s="153" t="s">
        <v>19</v>
      </c>
      <c r="B320" s="154" t="s">
        <v>35</v>
      </c>
      <c r="C320" s="154" t="s">
        <v>2</v>
      </c>
      <c r="D320" s="154" t="s">
        <v>281</v>
      </c>
      <c r="E320" s="154" t="s">
        <v>20</v>
      </c>
      <c r="F320" s="155">
        <f>F321</f>
        <v>800</v>
      </c>
      <c r="G320" s="120">
        <f t="shared" ref="G320:O320" si="206">G321</f>
        <v>0</v>
      </c>
      <c r="H320" s="10">
        <f t="shared" si="206"/>
        <v>0</v>
      </c>
      <c r="I320" s="10">
        <f t="shared" si="206"/>
        <v>0</v>
      </c>
      <c r="J320" s="10">
        <f t="shared" si="206"/>
        <v>0</v>
      </c>
      <c r="K320" s="10">
        <f t="shared" si="206"/>
        <v>0</v>
      </c>
      <c r="L320" s="10">
        <f t="shared" si="206"/>
        <v>800</v>
      </c>
      <c r="M320" s="10">
        <f t="shared" si="206"/>
        <v>0</v>
      </c>
      <c r="N320" s="10">
        <f t="shared" si="206"/>
        <v>800</v>
      </c>
      <c r="O320" s="10">
        <f t="shared" si="206"/>
        <v>800</v>
      </c>
    </row>
    <row r="321" spans="1:15" ht="28.5" customHeight="1" outlineLevel="5">
      <c r="A321" s="153" t="s">
        <v>21</v>
      </c>
      <c r="B321" s="154" t="s">
        <v>35</v>
      </c>
      <c r="C321" s="154" t="s">
        <v>2</v>
      </c>
      <c r="D321" s="154" t="s">
        <v>281</v>
      </c>
      <c r="E321" s="154" t="s">
        <v>22</v>
      </c>
      <c r="F321" s="155">
        <f>G321+H321+I321+J321+K321+L321+M321</f>
        <v>800</v>
      </c>
      <c r="G321" s="123"/>
      <c r="H321" s="17"/>
      <c r="I321" s="17"/>
      <c r="J321" s="17"/>
      <c r="K321" s="17"/>
      <c r="L321" s="17">
        <v>800</v>
      </c>
      <c r="M321" s="17"/>
      <c r="N321" s="17">
        <v>800</v>
      </c>
      <c r="O321" s="17">
        <v>800</v>
      </c>
    </row>
    <row r="322" spans="1:15" ht="15.6" outlineLevel="5">
      <c r="A322" s="153" t="s">
        <v>317</v>
      </c>
      <c r="B322" s="154" t="s">
        <v>35</v>
      </c>
      <c r="C322" s="154" t="s">
        <v>2</v>
      </c>
      <c r="D322" s="154" t="s">
        <v>316</v>
      </c>
      <c r="E322" s="154" t="s">
        <v>1</v>
      </c>
      <c r="F322" s="155">
        <f>F323</f>
        <v>2900</v>
      </c>
      <c r="G322" s="120">
        <f t="shared" ref="G322:O322" si="207">G323</f>
        <v>0</v>
      </c>
      <c r="H322" s="10">
        <f t="shared" si="207"/>
        <v>0</v>
      </c>
      <c r="I322" s="10">
        <f t="shared" si="207"/>
        <v>0</v>
      </c>
      <c r="J322" s="10">
        <f t="shared" si="207"/>
        <v>0</v>
      </c>
      <c r="K322" s="10">
        <f t="shared" si="207"/>
        <v>0</v>
      </c>
      <c r="L322" s="10">
        <f t="shared" si="207"/>
        <v>2900</v>
      </c>
      <c r="M322" s="10">
        <f t="shared" si="207"/>
        <v>0</v>
      </c>
      <c r="N322" s="10">
        <f t="shared" si="207"/>
        <v>2900</v>
      </c>
      <c r="O322" s="10">
        <f t="shared" si="207"/>
        <v>2900</v>
      </c>
    </row>
    <row r="323" spans="1:15" ht="26.4" outlineLevel="5">
      <c r="A323" s="153" t="s">
        <v>19</v>
      </c>
      <c r="B323" s="154" t="s">
        <v>35</v>
      </c>
      <c r="C323" s="154" t="s">
        <v>2</v>
      </c>
      <c r="D323" s="154" t="s">
        <v>316</v>
      </c>
      <c r="E323" s="154" t="s">
        <v>20</v>
      </c>
      <c r="F323" s="155">
        <f>F324</f>
        <v>2900</v>
      </c>
      <c r="G323" s="120">
        <f t="shared" ref="G323:O323" si="208">G324</f>
        <v>0</v>
      </c>
      <c r="H323" s="10">
        <f t="shared" si="208"/>
        <v>0</v>
      </c>
      <c r="I323" s="10">
        <f t="shared" si="208"/>
        <v>0</v>
      </c>
      <c r="J323" s="10">
        <f t="shared" si="208"/>
        <v>0</v>
      </c>
      <c r="K323" s="10">
        <f t="shared" si="208"/>
        <v>0</v>
      </c>
      <c r="L323" s="10">
        <f t="shared" si="208"/>
        <v>2900</v>
      </c>
      <c r="M323" s="10">
        <f t="shared" si="208"/>
        <v>0</v>
      </c>
      <c r="N323" s="10">
        <f t="shared" si="208"/>
        <v>2900</v>
      </c>
      <c r="O323" s="10">
        <f t="shared" si="208"/>
        <v>2900</v>
      </c>
    </row>
    <row r="324" spans="1:15" ht="26.4" outlineLevel="5">
      <c r="A324" s="153" t="s">
        <v>21</v>
      </c>
      <c r="B324" s="154" t="s">
        <v>35</v>
      </c>
      <c r="C324" s="154" t="s">
        <v>2</v>
      </c>
      <c r="D324" s="154" t="s">
        <v>316</v>
      </c>
      <c r="E324" s="154" t="s">
        <v>22</v>
      </c>
      <c r="F324" s="155">
        <f>G324+H324+I324+J324+K324+L324+M324</f>
        <v>2900</v>
      </c>
      <c r="G324" s="121"/>
      <c r="H324" s="16"/>
      <c r="I324" s="16"/>
      <c r="J324" s="16"/>
      <c r="K324" s="16"/>
      <c r="L324" s="16">
        <f>2100+800</f>
        <v>2900</v>
      </c>
      <c r="M324" s="16"/>
      <c r="N324" s="16">
        <v>2900</v>
      </c>
      <c r="O324" s="16">
        <v>2900</v>
      </c>
    </row>
    <row r="325" spans="1:15" ht="18" customHeight="1" outlineLevel="6">
      <c r="A325" s="153" t="s">
        <v>7</v>
      </c>
      <c r="B325" s="154" t="s">
        <v>35</v>
      </c>
      <c r="C325" s="154" t="s">
        <v>2</v>
      </c>
      <c r="D325" s="154" t="s">
        <v>8</v>
      </c>
      <c r="E325" s="154" t="s">
        <v>1</v>
      </c>
      <c r="F325" s="170">
        <f>F326</f>
        <v>8</v>
      </c>
      <c r="G325" s="120">
        <f t="shared" ref="G325:O325" si="209">G326</f>
        <v>0</v>
      </c>
      <c r="H325" s="10">
        <f t="shared" si="209"/>
        <v>0</v>
      </c>
      <c r="I325" s="10">
        <f t="shared" si="209"/>
        <v>0</v>
      </c>
      <c r="J325" s="10">
        <f t="shared" si="209"/>
        <v>8</v>
      </c>
      <c r="K325" s="10">
        <f t="shared" si="209"/>
        <v>0</v>
      </c>
      <c r="L325" s="10">
        <f t="shared" si="209"/>
        <v>0</v>
      </c>
      <c r="M325" s="10">
        <f t="shared" si="209"/>
        <v>0</v>
      </c>
      <c r="N325" s="60">
        <f t="shared" si="209"/>
        <v>8</v>
      </c>
      <c r="O325" s="60">
        <f t="shared" si="209"/>
        <v>8</v>
      </c>
    </row>
    <row r="326" spans="1:15" ht="25.8" customHeight="1" outlineLevel="3">
      <c r="A326" s="153" t="s">
        <v>9</v>
      </c>
      <c r="B326" s="154" t="s">
        <v>35</v>
      </c>
      <c r="C326" s="154" t="s">
        <v>2</v>
      </c>
      <c r="D326" s="154" t="s">
        <v>10</v>
      </c>
      <c r="E326" s="154" t="s">
        <v>1</v>
      </c>
      <c r="F326" s="105">
        <f t="shared" ref="F326:O326" si="210">F327+F330</f>
        <v>8</v>
      </c>
      <c r="G326" s="124">
        <f t="shared" si="210"/>
        <v>0</v>
      </c>
      <c r="H326" s="32">
        <f t="shared" si="210"/>
        <v>0</v>
      </c>
      <c r="I326" s="32">
        <f t="shared" si="210"/>
        <v>0</v>
      </c>
      <c r="J326" s="32">
        <f t="shared" si="210"/>
        <v>8</v>
      </c>
      <c r="K326" s="32">
        <f t="shared" si="210"/>
        <v>0</v>
      </c>
      <c r="L326" s="32">
        <f t="shared" si="210"/>
        <v>0</v>
      </c>
      <c r="M326" s="32">
        <f>M327+M330</f>
        <v>0</v>
      </c>
      <c r="N326" s="32">
        <f t="shared" si="210"/>
        <v>8</v>
      </c>
      <c r="O326" s="32">
        <f t="shared" si="210"/>
        <v>8</v>
      </c>
    </row>
    <row r="327" spans="1:15" ht="27" hidden="1" customHeight="1" outlineLevel="3">
      <c r="A327" s="158" t="s">
        <v>331</v>
      </c>
      <c r="B327" s="159" t="s">
        <v>35</v>
      </c>
      <c r="C327" s="159" t="s">
        <v>2</v>
      </c>
      <c r="D327" s="159" t="s">
        <v>332</v>
      </c>
      <c r="E327" s="159" t="s">
        <v>1</v>
      </c>
      <c r="F327" s="105">
        <f>F328</f>
        <v>0</v>
      </c>
      <c r="G327" s="124">
        <f t="shared" ref="G327:O327" si="211">G328</f>
        <v>0</v>
      </c>
      <c r="H327" s="32">
        <f t="shared" si="211"/>
        <v>0</v>
      </c>
      <c r="I327" s="32">
        <f t="shared" si="211"/>
        <v>0</v>
      </c>
      <c r="J327" s="32">
        <f t="shared" si="211"/>
        <v>0</v>
      </c>
      <c r="K327" s="32">
        <f t="shared" si="211"/>
        <v>0</v>
      </c>
      <c r="L327" s="32">
        <f t="shared" si="211"/>
        <v>0</v>
      </c>
      <c r="M327" s="32">
        <f t="shared" si="211"/>
        <v>0</v>
      </c>
      <c r="N327" s="32">
        <f t="shared" si="211"/>
        <v>0</v>
      </c>
      <c r="O327" s="32">
        <f t="shared" si="211"/>
        <v>0</v>
      </c>
    </row>
    <row r="328" spans="1:15" ht="27" hidden="1" customHeight="1" outlineLevel="3">
      <c r="A328" s="160" t="s">
        <v>19</v>
      </c>
      <c r="B328" s="159" t="s">
        <v>35</v>
      </c>
      <c r="C328" s="159" t="s">
        <v>2</v>
      </c>
      <c r="D328" s="159" t="s">
        <v>332</v>
      </c>
      <c r="E328" s="159" t="s">
        <v>20</v>
      </c>
      <c r="F328" s="105">
        <f>F329</f>
        <v>0</v>
      </c>
      <c r="G328" s="124">
        <f t="shared" ref="G328:O328" si="212">G329</f>
        <v>0</v>
      </c>
      <c r="H328" s="32">
        <f t="shared" si="212"/>
        <v>0</v>
      </c>
      <c r="I328" s="32">
        <f t="shared" si="212"/>
        <v>0</v>
      </c>
      <c r="J328" s="32">
        <f t="shared" si="212"/>
        <v>0</v>
      </c>
      <c r="K328" s="32">
        <f t="shared" si="212"/>
        <v>0</v>
      </c>
      <c r="L328" s="32">
        <f t="shared" si="212"/>
        <v>0</v>
      </c>
      <c r="M328" s="32">
        <f t="shared" si="212"/>
        <v>0</v>
      </c>
      <c r="N328" s="32">
        <f t="shared" si="212"/>
        <v>0</v>
      </c>
      <c r="O328" s="32">
        <f t="shared" si="212"/>
        <v>0</v>
      </c>
    </row>
    <row r="329" spans="1:15" ht="27" hidden="1" customHeight="1" outlineLevel="3">
      <c r="A329" s="161" t="s">
        <v>21</v>
      </c>
      <c r="B329" s="159" t="s">
        <v>35</v>
      </c>
      <c r="C329" s="159" t="s">
        <v>2</v>
      </c>
      <c r="D329" s="159" t="s">
        <v>332</v>
      </c>
      <c r="E329" s="159" t="s">
        <v>22</v>
      </c>
      <c r="F329" s="105">
        <f>G329+H329+I329+J329+K329+L329+M329</f>
        <v>0</v>
      </c>
      <c r="G329" s="124"/>
      <c r="H329" s="32"/>
      <c r="I329" s="32"/>
      <c r="J329" s="32"/>
      <c r="K329" s="32"/>
      <c r="L329" s="32"/>
      <c r="M329" s="32"/>
      <c r="N329" s="32"/>
      <c r="O329" s="32"/>
    </row>
    <row r="330" spans="1:15" ht="26.4" outlineLevel="4">
      <c r="A330" s="153" t="s">
        <v>118</v>
      </c>
      <c r="B330" s="154" t="s">
        <v>35</v>
      </c>
      <c r="C330" s="154" t="s">
        <v>2</v>
      </c>
      <c r="D330" s="154" t="s">
        <v>119</v>
      </c>
      <c r="E330" s="154" t="s">
        <v>1</v>
      </c>
      <c r="F330" s="105">
        <f>F331</f>
        <v>8</v>
      </c>
      <c r="G330" s="124">
        <f t="shared" ref="G330:O330" si="213">G331</f>
        <v>0</v>
      </c>
      <c r="H330" s="32">
        <f t="shared" si="213"/>
        <v>0</v>
      </c>
      <c r="I330" s="32">
        <f t="shared" si="213"/>
        <v>0</v>
      </c>
      <c r="J330" s="32">
        <f t="shared" si="213"/>
        <v>8</v>
      </c>
      <c r="K330" s="32">
        <f t="shared" si="213"/>
        <v>0</v>
      </c>
      <c r="L330" s="32">
        <f t="shared" si="213"/>
        <v>0</v>
      </c>
      <c r="M330" s="32">
        <f t="shared" si="213"/>
        <v>0</v>
      </c>
      <c r="N330" s="32">
        <f t="shared" si="213"/>
        <v>8</v>
      </c>
      <c r="O330" s="32">
        <f t="shared" si="213"/>
        <v>8</v>
      </c>
    </row>
    <row r="331" spans="1:15" ht="26.4" outlineLevel="5">
      <c r="A331" s="153" t="s">
        <v>19</v>
      </c>
      <c r="B331" s="154" t="s">
        <v>35</v>
      </c>
      <c r="C331" s="154" t="s">
        <v>2</v>
      </c>
      <c r="D331" s="154" t="s">
        <v>119</v>
      </c>
      <c r="E331" s="154" t="s">
        <v>20</v>
      </c>
      <c r="F331" s="105">
        <f>F332</f>
        <v>8</v>
      </c>
      <c r="G331" s="124">
        <f t="shared" ref="G331:O331" si="214">G332</f>
        <v>0</v>
      </c>
      <c r="H331" s="32">
        <f t="shared" si="214"/>
        <v>0</v>
      </c>
      <c r="I331" s="32">
        <f t="shared" si="214"/>
        <v>0</v>
      </c>
      <c r="J331" s="32">
        <f t="shared" si="214"/>
        <v>8</v>
      </c>
      <c r="K331" s="32">
        <f t="shared" si="214"/>
        <v>0</v>
      </c>
      <c r="L331" s="32">
        <f t="shared" si="214"/>
        <v>0</v>
      </c>
      <c r="M331" s="32">
        <f t="shared" si="214"/>
        <v>0</v>
      </c>
      <c r="N331" s="32">
        <f t="shared" si="214"/>
        <v>8</v>
      </c>
      <c r="O331" s="32">
        <f t="shared" si="214"/>
        <v>8</v>
      </c>
    </row>
    <row r="332" spans="1:15" ht="26.4" outlineLevel="6">
      <c r="A332" s="153" t="s">
        <v>21</v>
      </c>
      <c r="B332" s="154" t="s">
        <v>35</v>
      </c>
      <c r="C332" s="154" t="s">
        <v>2</v>
      </c>
      <c r="D332" s="154" t="s">
        <v>119</v>
      </c>
      <c r="E332" s="154" t="s">
        <v>22</v>
      </c>
      <c r="F332" s="105">
        <f>G332+H332+I332+J332+K332+L332+M332</f>
        <v>8</v>
      </c>
      <c r="G332" s="125"/>
      <c r="H332" s="82"/>
      <c r="I332" s="82"/>
      <c r="J332" s="82">
        <v>8</v>
      </c>
      <c r="K332" s="82"/>
      <c r="L332" s="82"/>
      <c r="M332" s="82"/>
      <c r="N332" s="82">
        <v>8</v>
      </c>
      <c r="O332" s="82">
        <v>8</v>
      </c>
    </row>
    <row r="333" spans="1:15" ht="15.6" outlineLevel="7">
      <c r="A333" s="153" t="s">
        <v>120</v>
      </c>
      <c r="B333" s="154" t="s">
        <v>35</v>
      </c>
      <c r="C333" s="154" t="s">
        <v>6</v>
      </c>
      <c r="D333" s="154" t="s">
        <v>4</v>
      </c>
      <c r="E333" s="154" t="s">
        <v>1</v>
      </c>
      <c r="F333" s="106">
        <f>F334+F342</f>
        <v>3467.8267900000001</v>
      </c>
      <c r="G333" s="126">
        <f t="shared" ref="G333:L333" si="215">G334+G342</f>
        <v>0</v>
      </c>
      <c r="H333" s="33">
        <f t="shared" si="215"/>
        <v>0</v>
      </c>
      <c r="I333" s="33">
        <f t="shared" si="215"/>
        <v>0</v>
      </c>
      <c r="J333" s="33">
        <f t="shared" si="215"/>
        <v>0</v>
      </c>
      <c r="K333" s="33">
        <f t="shared" si="215"/>
        <v>0</v>
      </c>
      <c r="L333" s="33">
        <f t="shared" si="215"/>
        <v>2616.8679999999999</v>
      </c>
      <c r="M333" s="33">
        <f>M334+M342</f>
        <v>850.95879000000002</v>
      </c>
      <c r="N333" s="33">
        <f>N334+N342</f>
        <v>1008.6</v>
      </c>
      <c r="O333" s="33">
        <f>O334+O342</f>
        <v>1000</v>
      </c>
    </row>
    <row r="334" spans="1:15" ht="40.5" customHeight="1" outlineLevel="2">
      <c r="A334" s="153" t="s">
        <v>508</v>
      </c>
      <c r="B334" s="154" t="s">
        <v>35</v>
      </c>
      <c r="C334" s="154" t="s">
        <v>6</v>
      </c>
      <c r="D334" s="154" t="s">
        <v>152</v>
      </c>
      <c r="E334" s="154" t="s">
        <v>1</v>
      </c>
      <c r="F334" s="171">
        <f>F335</f>
        <v>105.755</v>
      </c>
      <c r="G334" s="127">
        <f t="shared" ref="G334:O334" si="216">G335</f>
        <v>0</v>
      </c>
      <c r="H334" s="35">
        <f t="shared" si="216"/>
        <v>0</v>
      </c>
      <c r="I334" s="35">
        <f t="shared" si="216"/>
        <v>0</v>
      </c>
      <c r="J334" s="35">
        <f t="shared" si="216"/>
        <v>0</v>
      </c>
      <c r="K334" s="35">
        <f t="shared" si="216"/>
        <v>0</v>
      </c>
      <c r="L334" s="35">
        <f t="shared" si="216"/>
        <v>105.755</v>
      </c>
      <c r="M334" s="35">
        <f t="shared" si="216"/>
        <v>0</v>
      </c>
      <c r="N334" s="94">
        <f t="shared" si="216"/>
        <v>0</v>
      </c>
      <c r="O334" s="94">
        <f t="shared" si="216"/>
        <v>0</v>
      </c>
    </row>
    <row r="335" spans="1:15" ht="28.2" customHeight="1" outlineLevel="2">
      <c r="A335" s="153" t="s">
        <v>353</v>
      </c>
      <c r="B335" s="154" t="s">
        <v>35</v>
      </c>
      <c r="C335" s="154" t="s">
        <v>6</v>
      </c>
      <c r="D335" s="154" t="s">
        <v>153</v>
      </c>
      <c r="E335" s="154" t="s">
        <v>1</v>
      </c>
      <c r="F335" s="171">
        <f>F336+F339</f>
        <v>105.755</v>
      </c>
      <c r="G335" s="127">
        <f t="shared" ref="G335:L335" si="217">G336+G339</f>
        <v>0</v>
      </c>
      <c r="H335" s="35">
        <f t="shared" si="217"/>
        <v>0</v>
      </c>
      <c r="I335" s="35">
        <f t="shared" si="217"/>
        <v>0</v>
      </c>
      <c r="J335" s="35">
        <f t="shared" si="217"/>
        <v>0</v>
      </c>
      <c r="K335" s="35">
        <f t="shared" si="217"/>
        <v>0</v>
      </c>
      <c r="L335" s="35">
        <f t="shared" si="217"/>
        <v>105.755</v>
      </c>
      <c r="M335" s="35">
        <f>M336+M339</f>
        <v>0</v>
      </c>
      <c r="N335" s="35">
        <f>N336+N339</f>
        <v>0</v>
      </c>
      <c r="O335" s="35">
        <f>O336+O339</f>
        <v>0</v>
      </c>
    </row>
    <row r="336" spans="1:15" ht="0.6" hidden="1" customHeight="1" outlineLevel="2">
      <c r="A336" s="153" t="s">
        <v>510</v>
      </c>
      <c r="B336" s="154" t="s">
        <v>35</v>
      </c>
      <c r="C336" s="154" t="s">
        <v>6</v>
      </c>
      <c r="D336" s="156" t="s">
        <v>509</v>
      </c>
      <c r="E336" s="154" t="s">
        <v>1</v>
      </c>
      <c r="F336" s="171">
        <f>F337</f>
        <v>0</v>
      </c>
      <c r="G336" s="127">
        <f t="shared" ref="G336:O336" si="218">G337</f>
        <v>0</v>
      </c>
      <c r="H336" s="35">
        <f t="shared" si="218"/>
        <v>0</v>
      </c>
      <c r="I336" s="35">
        <f t="shared" si="218"/>
        <v>0</v>
      </c>
      <c r="J336" s="35">
        <f t="shared" si="218"/>
        <v>0</v>
      </c>
      <c r="K336" s="35">
        <f t="shared" si="218"/>
        <v>0</v>
      </c>
      <c r="L336" s="35">
        <f t="shared" si="218"/>
        <v>0</v>
      </c>
      <c r="M336" s="35">
        <f t="shared" si="218"/>
        <v>0</v>
      </c>
      <c r="N336" s="35">
        <f t="shared" si="218"/>
        <v>0</v>
      </c>
      <c r="O336" s="35">
        <f t="shared" si="218"/>
        <v>0</v>
      </c>
    </row>
    <row r="337" spans="1:15" ht="28.8" hidden="1" customHeight="1" outlineLevel="2">
      <c r="A337" s="153" t="s">
        <v>19</v>
      </c>
      <c r="B337" s="154" t="s">
        <v>35</v>
      </c>
      <c r="C337" s="154" t="s">
        <v>6</v>
      </c>
      <c r="D337" s="156" t="s">
        <v>509</v>
      </c>
      <c r="E337" s="154" t="s">
        <v>20</v>
      </c>
      <c r="F337" s="171">
        <f>F338</f>
        <v>0</v>
      </c>
      <c r="G337" s="127">
        <f t="shared" ref="G337:O337" si="219">G338</f>
        <v>0</v>
      </c>
      <c r="H337" s="35">
        <f t="shared" si="219"/>
        <v>0</v>
      </c>
      <c r="I337" s="35">
        <f t="shared" si="219"/>
        <v>0</v>
      </c>
      <c r="J337" s="35">
        <f t="shared" si="219"/>
        <v>0</v>
      </c>
      <c r="K337" s="35">
        <f t="shared" si="219"/>
        <v>0</v>
      </c>
      <c r="L337" s="35">
        <f t="shared" si="219"/>
        <v>0</v>
      </c>
      <c r="M337" s="35">
        <f t="shared" si="219"/>
        <v>0</v>
      </c>
      <c r="N337" s="35">
        <f t="shared" si="219"/>
        <v>0</v>
      </c>
      <c r="O337" s="35">
        <f t="shared" si="219"/>
        <v>0</v>
      </c>
    </row>
    <row r="338" spans="1:15" ht="15" hidden="1" customHeight="1" outlineLevel="2">
      <c r="A338" s="153" t="s">
        <v>21</v>
      </c>
      <c r="B338" s="154" t="s">
        <v>35</v>
      </c>
      <c r="C338" s="154" t="s">
        <v>6</v>
      </c>
      <c r="D338" s="156" t="s">
        <v>509</v>
      </c>
      <c r="E338" s="154" t="s">
        <v>22</v>
      </c>
      <c r="F338" s="171">
        <f>G338+H338+I338+J338+K338+L338+M338</f>
        <v>0</v>
      </c>
      <c r="G338" s="128"/>
      <c r="H338" s="36"/>
      <c r="I338" s="36"/>
      <c r="J338" s="36"/>
      <c r="K338" s="36"/>
      <c r="L338" s="36"/>
      <c r="M338" s="35">
        <v>0</v>
      </c>
      <c r="N338" s="35">
        <v>0</v>
      </c>
      <c r="O338" s="35">
        <v>0</v>
      </c>
    </row>
    <row r="339" spans="1:15" ht="42.6" customHeight="1" outlineLevel="2">
      <c r="A339" s="153" t="s">
        <v>511</v>
      </c>
      <c r="B339" s="154" t="s">
        <v>35</v>
      </c>
      <c r="C339" s="154" t="s">
        <v>6</v>
      </c>
      <c r="D339" s="156" t="s">
        <v>512</v>
      </c>
      <c r="E339" s="154" t="s">
        <v>1</v>
      </c>
      <c r="F339" s="171">
        <f>F340</f>
        <v>105.755</v>
      </c>
      <c r="G339" s="127">
        <f t="shared" ref="G339:O339" si="220">G340</f>
        <v>0</v>
      </c>
      <c r="H339" s="35">
        <f t="shared" si="220"/>
        <v>0</v>
      </c>
      <c r="I339" s="35">
        <f t="shared" si="220"/>
        <v>0</v>
      </c>
      <c r="J339" s="35">
        <f t="shared" si="220"/>
        <v>0</v>
      </c>
      <c r="K339" s="35">
        <f t="shared" si="220"/>
        <v>0</v>
      </c>
      <c r="L339" s="35">
        <f t="shared" si="220"/>
        <v>105.755</v>
      </c>
      <c r="M339" s="35">
        <f t="shared" si="220"/>
        <v>0</v>
      </c>
      <c r="N339" s="35">
        <f t="shared" si="220"/>
        <v>0</v>
      </c>
      <c r="O339" s="35">
        <f t="shared" si="220"/>
        <v>0</v>
      </c>
    </row>
    <row r="340" spans="1:15" ht="28.5" customHeight="1" outlineLevel="2">
      <c r="A340" s="153" t="s">
        <v>19</v>
      </c>
      <c r="B340" s="154" t="s">
        <v>35</v>
      </c>
      <c r="C340" s="154" t="s">
        <v>6</v>
      </c>
      <c r="D340" s="156" t="s">
        <v>512</v>
      </c>
      <c r="E340" s="154" t="s">
        <v>20</v>
      </c>
      <c r="F340" s="171">
        <f>F341</f>
        <v>105.755</v>
      </c>
      <c r="G340" s="127">
        <f t="shared" ref="G340:O340" si="221">G341</f>
        <v>0</v>
      </c>
      <c r="H340" s="35">
        <f t="shared" si="221"/>
        <v>0</v>
      </c>
      <c r="I340" s="35">
        <f t="shared" si="221"/>
        <v>0</v>
      </c>
      <c r="J340" s="35">
        <f t="shared" si="221"/>
        <v>0</v>
      </c>
      <c r="K340" s="35">
        <f t="shared" si="221"/>
        <v>0</v>
      </c>
      <c r="L340" s="35">
        <f t="shared" si="221"/>
        <v>105.755</v>
      </c>
      <c r="M340" s="35">
        <f t="shared" si="221"/>
        <v>0</v>
      </c>
      <c r="N340" s="35">
        <f t="shared" si="221"/>
        <v>0</v>
      </c>
      <c r="O340" s="35">
        <f t="shared" si="221"/>
        <v>0</v>
      </c>
    </row>
    <row r="341" spans="1:15" ht="29.25" customHeight="1" outlineLevel="2">
      <c r="A341" s="153" t="s">
        <v>21</v>
      </c>
      <c r="B341" s="154" t="s">
        <v>35</v>
      </c>
      <c r="C341" s="154" t="s">
        <v>6</v>
      </c>
      <c r="D341" s="156" t="s">
        <v>512</v>
      </c>
      <c r="E341" s="154" t="s">
        <v>22</v>
      </c>
      <c r="F341" s="171">
        <f>G341+H341+I341+J341+K341+L341+M341</f>
        <v>105.755</v>
      </c>
      <c r="G341" s="128"/>
      <c r="H341" s="36"/>
      <c r="I341" s="36"/>
      <c r="J341" s="36"/>
      <c r="K341" s="36"/>
      <c r="L341" s="36">
        <v>105.755</v>
      </c>
      <c r="M341" s="36"/>
      <c r="N341" s="36">
        <v>0</v>
      </c>
      <c r="O341" s="36">
        <v>0</v>
      </c>
    </row>
    <row r="342" spans="1:15" ht="32.25" customHeight="1" outlineLevel="2">
      <c r="A342" s="153" t="s">
        <v>513</v>
      </c>
      <c r="B342" s="154" t="s">
        <v>35</v>
      </c>
      <c r="C342" s="154" t="s">
        <v>6</v>
      </c>
      <c r="D342" s="154" t="s">
        <v>121</v>
      </c>
      <c r="E342" s="154" t="s">
        <v>1</v>
      </c>
      <c r="F342" s="172">
        <f>F343+F351+F356+F364</f>
        <v>3362.07179</v>
      </c>
      <c r="G342" s="129">
        <f t="shared" ref="G342:O342" si="222">G343+G351+G356+G364</f>
        <v>0</v>
      </c>
      <c r="H342" s="70">
        <f t="shared" si="222"/>
        <v>0</v>
      </c>
      <c r="I342" s="70">
        <f t="shared" si="222"/>
        <v>0</v>
      </c>
      <c r="J342" s="70">
        <f t="shared" si="222"/>
        <v>0</v>
      </c>
      <c r="K342" s="70">
        <f t="shared" si="222"/>
        <v>0</v>
      </c>
      <c r="L342" s="70">
        <f t="shared" si="222"/>
        <v>2511.1129999999998</v>
      </c>
      <c r="M342" s="70">
        <f t="shared" si="222"/>
        <v>850.95879000000002</v>
      </c>
      <c r="N342" s="95">
        <f t="shared" si="222"/>
        <v>1008.6</v>
      </c>
      <c r="O342" s="95">
        <f t="shared" si="222"/>
        <v>1000</v>
      </c>
    </row>
    <row r="343" spans="1:15" ht="15.6" outlineLevel="4">
      <c r="A343" s="169" t="s">
        <v>514</v>
      </c>
      <c r="B343" s="154" t="s">
        <v>35</v>
      </c>
      <c r="C343" s="154" t="s">
        <v>6</v>
      </c>
      <c r="D343" s="154" t="s">
        <v>122</v>
      </c>
      <c r="E343" s="154" t="s">
        <v>1</v>
      </c>
      <c r="F343" s="155">
        <f>F344</f>
        <v>502.51299999999998</v>
      </c>
      <c r="G343" s="120">
        <f t="shared" ref="G343:O343" si="223">G344</f>
        <v>0</v>
      </c>
      <c r="H343" s="10">
        <f t="shared" si="223"/>
        <v>0</v>
      </c>
      <c r="I343" s="10">
        <f t="shared" si="223"/>
        <v>0</v>
      </c>
      <c r="J343" s="10">
        <f t="shared" si="223"/>
        <v>0</v>
      </c>
      <c r="K343" s="10">
        <f t="shared" si="223"/>
        <v>0</v>
      </c>
      <c r="L343" s="10">
        <f t="shared" si="223"/>
        <v>502.51299999999998</v>
      </c>
      <c r="M343" s="10">
        <f t="shared" si="223"/>
        <v>0</v>
      </c>
      <c r="N343" s="10">
        <f t="shared" si="223"/>
        <v>0</v>
      </c>
      <c r="O343" s="10">
        <f t="shared" si="223"/>
        <v>0</v>
      </c>
    </row>
    <row r="344" spans="1:15" ht="25.8" customHeight="1" outlineLevel="5">
      <c r="A344" s="153" t="s">
        <v>515</v>
      </c>
      <c r="B344" s="154" t="s">
        <v>35</v>
      </c>
      <c r="C344" s="154" t="s">
        <v>6</v>
      </c>
      <c r="D344" s="154" t="s">
        <v>123</v>
      </c>
      <c r="E344" s="154" t="s">
        <v>1</v>
      </c>
      <c r="F344" s="155">
        <f>F345+F348</f>
        <v>502.51299999999998</v>
      </c>
      <c r="G344" s="120">
        <f t="shared" ref="G344:O344" si="224">G345+G348</f>
        <v>0</v>
      </c>
      <c r="H344" s="10">
        <f t="shared" si="224"/>
        <v>0</v>
      </c>
      <c r="I344" s="10">
        <f t="shared" si="224"/>
        <v>0</v>
      </c>
      <c r="J344" s="10">
        <f t="shared" si="224"/>
        <v>0</v>
      </c>
      <c r="K344" s="10">
        <f t="shared" si="224"/>
        <v>0</v>
      </c>
      <c r="L344" s="10">
        <f t="shared" si="224"/>
        <v>502.51299999999998</v>
      </c>
      <c r="M344" s="10">
        <f t="shared" si="224"/>
        <v>0</v>
      </c>
      <c r="N344" s="10">
        <f t="shared" si="224"/>
        <v>0</v>
      </c>
      <c r="O344" s="10">
        <f t="shared" si="224"/>
        <v>0</v>
      </c>
    </row>
    <row r="345" spans="1:15" ht="39.6" hidden="1" outlineLevel="1">
      <c r="A345" s="153" t="s">
        <v>516</v>
      </c>
      <c r="B345" s="154" t="s">
        <v>35</v>
      </c>
      <c r="C345" s="154" t="s">
        <v>6</v>
      </c>
      <c r="D345" s="154" t="s">
        <v>124</v>
      </c>
      <c r="E345" s="154" t="s">
        <v>1</v>
      </c>
      <c r="F345" s="155">
        <f>F346</f>
        <v>0</v>
      </c>
      <c r="G345" s="120">
        <f t="shared" ref="G345:O345" si="225">G346</f>
        <v>0</v>
      </c>
      <c r="H345" s="10">
        <f t="shared" si="225"/>
        <v>0</v>
      </c>
      <c r="I345" s="10">
        <f t="shared" si="225"/>
        <v>0</v>
      </c>
      <c r="J345" s="10">
        <f t="shared" si="225"/>
        <v>0</v>
      </c>
      <c r="K345" s="10">
        <f t="shared" si="225"/>
        <v>0</v>
      </c>
      <c r="L345" s="10">
        <f t="shared" si="225"/>
        <v>0</v>
      </c>
      <c r="M345" s="10">
        <f t="shared" si="225"/>
        <v>0</v>
      </c>
      <c r="N345" s="10">
        <f t="shared" si="225"/>
        <v>0</v>
      </c>
      <c r="O345" s="10">
        <f t="shared" si="225"/>
        <v>0</v>
      </c>
    </row>
    <row r="346" spans="1:15" ht="26.4" hidden="1" outlineLevel="2">
      <c r="A346" s="153" t="s">
        <v>125</v>
      </c>
      <c r="B346" s="154" t="s">
        <v>35</v>
      </c>
      <c r="C346" s="154" t="s">
        <v>6</v>
      </c>
      <c r="D346" s="154" t="s">
        <v>124</v>
      </c>
      <c r="E346" s="154" t="s">
        <v>126</v>
      </c>
      <c r="F346" s="155">
        <f>F347</f>
        <v>0</v>
      </c>
      <c r="G346" s="120">
        <f t="shared" ref="G346:O346" si="226">G347</f>
        <v>0</v>
      </c>
      <c r="H346" s="10">
        <f t="shared" si="226"/>
        <v>0</v>
      </c>
      <c r="I346" s="10">
        <f t="shared" si="226"/>
        <v>0</v>
      </c>
      <c r="J346" s="10">
        <f t="shared" si="226"/>
        <v>0</v>
      </c>
      <c r="K346" s="10">
        <f t="shared" si="226"/>
        <v>0</v>
      </c>
      <c r="L346" s="10">
        <f t="shared" si="226"/>
        <v>0</v>
      </c>
      <c r="M346" s="10">
        <f t="shared" si="226"/>
        <v>0</v>
      </c>
      <c r="N346" s="10">
        <f t="shared" si="226"/>
        <v>0</v>
      </c>
      <c r="O346" s="10">
        <f t="shared" si="226"/>
        <v>0</v>
      </c>
    </row>
    <row r="347" spans="1:15" hidden="1" outlineLevel="4">
      <c r="A347" s="153" t="s">
        <v>127</v>
      </c>
      <c r="B347" s="154" t="s">
        <v>35</v>
      </c>
      <c r="C347" s="154" t="s">
        <v>6</v>
      </c>
      <c r="D347" s="154" t="s">
        <v>124</v>
      </c>
      <c r="E347" s="154" t="s">
        <v>128</v>
      </c>
      <c r="F347" s="155">
        <f>G347+H347+I347+J347+K347+L347+M347</f>
        <v>0</v>
      </c>
      <c r="G347" s="121"/>
      <c r="H347" s="75"/>
      <c r="I347" s="16"/>
      <c r="J347" s="16"/>
      <c r="K347" s="16"/>
      <c r="L347" s="75"/>
      <c r="M347" s="75"/>
      <c r="N347" s="75"/>
      <c r="O347" s="75"/>
    </row>
    <row r="348" spans="1:15" ht="40.5" customHeight="1" outlineLevel="5">
      <c r="A348" s="153" t="s">
        <v>129</v>
      </c>
      <c r="B348" s="154" t="s">
        <v>35</v>
      </c>
      <c r="C348" s="154" t="s">
        <v>6</v>
      </c>
      <c r="D348" s="154" t="s">
        <v>130</v>
      </c>
      <c r="E348" s="154" t="s">
        <v>1</v>
      </c>
      <c r="F348" s="155">
        <f>F349</f>
        <v>502.51299999999998</v>
      </c>
      <c r="G348" s="120">
        <f t="shared" ref="G348:O348" si="227">G349</f>
        <v>0</v>
      </c>
      <c r="H348" s="10">
        <f t="shared" si="227"/>
        <v>0</v>
      </c>
      <c r="I348" s="10">
        <f t="shared" si="227"/>
        <v>0</v>
      </c>
      <c r="J348" s="10">
        <f t="shared" si="227"/>
        <v>0</v>
      </c>
      <c r="K348" s="10">
        <f t="shared" si="227"/>
        <v>0</v>
      </c>
      <c r="L348" s="10">
        <f t="shared" si="227"/>
        <v>502.51299999999998</v>
      </c>
      <c r="M348" s="10">
        <f t="shared" si="227"/>
        <v>0</v>
      </c>
      <c r="N348" s="10">
        <f t="shared" si="227"/>
        <v>0</v>
      </c>
      <c r="O348" s="10">
        <f t="shared" si="227"/>
        <v>0</v>
      </c>
    </row>
    <row r="349" spans="1:15" ht="26.4" outlineLevel="6">
      <c r="A349" s="153" t="s">
        <v>125</v>
      </c>
      <c r="B349" s="154" t="s">
        <v>35</v>
      </c>
      <c r="C349" s="154" t="s">
        <v>6</v>
      </c>
      <c r="D349" s="154" t="s">
        <v>130</v>
      </c>
      <c r="E349" s="154" t="s">
        <v>126</v>
      </c>
      <c r="F349" s="155">
        <f>F350</f>
        <v>502.51299999999998</v>
      </c>
      <c r="G349" s="120">
        <f t="shared" ref="G349:O349" si="228">G350</f>
        <v>0</v>
      </c>
      <c r="H349" s="10">
        <f t="shared" si="228"/>
        <v>0</v>
      </c>
      <c r="I349" s="10">
        <f t="shared" si="228"/>
        <v>0</v>
      </c>
      <c r="J349" s="10">
        <f t="shared" si="228"/>
        <v>0</v>
      </c>
      <c r="K349" s="10">
        <f t="shared" si="228"/>
        <v>0</v>
      </c>
      <c r="L349" s="10">
        <f t="shared" si="228"/>
        <v>502.51299999999998</v>
      </c>
      <c r="M349" s="10">
        <f t="shared" si="228"/>
        <v>0</v>
      </c>
      <c r="N349" s="10">
        <f t="shared" si="228"/>
        <v>0</v>
      </c>
      <c r="O349" s="10">
        <f t="shared" si="228"/>
        <v>0</v>
      </c>
    </row>
    <row r="350" spans="1:15" outlineLevel="7">
      <c r="A350" s="153" t="s">
        <v>127</v>
      </c>
      <c r="B350" s="154" t="s">
        <v>35</v>
      </c>
      <c r="C350" s="154" t="s">
        <v>6</v>
      </c>
      <c r="D350" s="154" t="s">
        <v>130</v>
      </c>
      <c r="E350" s="154" t="s">
        <v>128</v>
      </c>
      <c r="F350" s="155">
        <f>G350+H350+I350+J350+K350+L350+M350</f>
        <v>502.51299999999998</v>
      </c>
      <c r="G350" s="121"/>
      <c r="H350" s="16"/>
      <c r="I350" s="16"/>
      <c r="J350" s="16"/>
      <c r="K350" s="16"/>
      <c r="L350" s="16">
        <v>502.51299999999998</v>
      </c>
      <c r="M350" s="16"/>
      <c r="N350" s="16">
        <v>0</v>
      </c>
      <c r="O350" s="16">
        <v>0</v>
      </c>
    </row>
    <row r="351" spans="1:15" ht="26.4" outlineLevel="7">
      <c r="A351" s="153" t="s">
        <v>343</v>
      </c>
      <c r="B351" s="154" t="s">
        <v>35</v>
      </c>
      <c r="C351" s="154" t="s">
        <v>6</v>
      </c>
      <c r="D351" s="154" t="s">
        <v>131</v>
      </c>
      <c r="E351" s="154" t="s">
        <v>1</v>
      </c>
      <c r="F351" s="155">
        <f>F352</f>
        <v>2000</v>
      </c>
      <c r="G351" s="120">
        <f t="shared" ref="G351:O352" si="229">G352</f>
        <v>0</v>
      </c>
      <c r="H351" s="10">
        <f t="shared" si="229"/>
        <v>0</v>
      </c>
      <c r="I351" s="10">
        <f t="shared" si="229"/>
        <v>0</v>
      </c>
      <c r="J351" s="10">
        <f t="shared" si="229"/>
        <v>0</v>
      </c>
      <c r="K351" s="10">
        <f t="shared" si="229"/>
        <v>0</v>
      </c>
      <c r="L351" s="10">
        <f t="shared" si="229"/>
        <v>2000</v>
      </c>
      <c r="M351" s="10">
        <f t="shared" si="229"/>
        <v>0</v>
      </c>
      <c r="N351" s="10">
        <f t="shared" si="229"/>
        <v>1000</v>
      </c>
      <c r="O351" s="10">
        <f t="shared" si="229"/>
        <v>1000</v>
      </c>
    </row>
    <row r="352" spans="1:15" ht="26.4" outlineLevel="7">
      <c r="A352" s="153" t="s">
        <v>354</v>
      </c>
      <c r="B352" s="154" t="s">
        <v>35</v>
      </c>
      <c r="C352" s="154" t="s">
        <v>6</v>
      </c>
      <c r="D352" s="154" t="s">
        <v>132</v>
      </c>
      <c r="E352" s="154" t="s">
        <v>1</v>
      </c>
      <c r="F352" s="155">
        <f>F353</f>
        <v>2000</v>
      </c>
      <c r="G352" s="120">
        <f t="shared" si="229"/>
        <v>0</v>
      </c>
      <c r="H352" s="10">
        <f t="shared" si="229"/>
        <v>0</v>
      </c>
      <c r="I352" s="10">
        <f t="shared" si="229"/>
        <v>0</v>
      </c>
      <c r="J352" s="10">
        <f t="shared" si="229"/>
        <v>0</v>
      </c>
      <c r="K352" s="10">
        <f t="shared" si="229"/>
        <v>0</v>
      </c>
      <c r="L352" s="10">
        <f t="shared" si="229"/>
        <v>2000</v>
      </c>
      <c r="M352" s="10">
        <f t="shared" si="229"/>
        <v>0</v>
      </c>
      <c r="N352" s="10">
        <f t="shared" si="229"/>
        <v>1000</v>
      </c>
      <c r="O352" s="10">
        <f t="shared" si="229"/>
        <v>1000</v>
      </c>
    </row>
    <row r="353" spans="1:15" ht="15.6" outlineLevel="7">
      <c r="A353" s="153" t="s">
        <v>133</v>
      </c>
      <c r="B353" s="154" t="s">
        <v>35</v>
      </c>
      <c r="C353" s="154" t="s">
        <v>6</v>
      </c>
      <c r="D353" s="154" t="s">
        <v>134</v>
      </c>
      <c r="E353" s="154" t="s">
        <v>1</v>
      </c>
      <c r="F353" s="155">
        <f>F354</f>
        <v>2000</v>
      </c>
      <c r="G353" s="120">
        <f t="shared" ref="G353:O353" si="230">G354</f>
        <v>0</v>
      </c>
      <c r="H353" s="10">
        <f t="shared" si="230"/>
        <v>0</v>
      </c>
      <c r="I353" s="10">
        <f t="shared" si="230"/>
        <v>0</v>
      </c>
      <c r="J353" s="10">
        <f t="shared" si="230"/>
        <v>0</v>
      </c>
      <c r="K353" s="10">
        <f t="shared" si="230"/>
        <v>0</v>
      </c>
      <c r="L353" s="10">
        <f t="shared" si="230"/>
        <v>2000</v>
      </c>
      <c r="M353" s="10">
        <f t="shared" si="230"/>
        <v>0</v>
      </c>
      <c r="N353" s="10">
        <f t="shared" si="230"/>
        <v>1000</v>
      </c>
      <c r="O353" s="10">
        <f t="shared" si="230"/>
        <v>1000</v>
      </c>
    </row>
    <row r="354" spans="1:15" ht="26.4" outlineLevel="2">
      <c r="A354" s="153" t="s">
        <v>19</v>
      </c>
      <c r="B354" s="154" t="s">
        <v>35</v>
      </c>
      <c r="C354" s="154" t="s">
        <v>6</v>
      </c>
      <c r="D354" s="154" t="s">
        <v>134</v>
      </c>
      <c r="E354" s="154" t="s">
        <v>20</v>
      </c>
      <c r="F354" s="155">
        <f>F355</f>
        <v>2000</v>
      </c>
      <c r="G354" s="120">
        <f t="shared" ref="G354:O354" si="231">G355</f>
        <v>0</v>
      </c>
      <c r="H354" s="10">
        <f t="shared" si="231"/>
        <v>0</v>
      </c>
      <c r="I354" s="10">
        <f t="shared" si="231"/>
        <v>0</v>
      </c>
      <c r="J354" s="10">
        <f t="shared" si="231"/>
        <v>0</v>
      </c>
      <c r="K354" s="10">
        <f t="shared" si="231"/>
        <v>0</v>
      </c>
      <c r="L354" s="10">
        <f t="shared" si="231"/>
        <v>2000</v>
      </c>
      <c r="M354" s="10">
        <f t="shared" si="231"/>
        <v>0</v>
      </c>
      <c r="N354" s="10">
        <f t="shared" si="231"/>
        <v>1000</v>
      </c>
      <c r="O354" s="10">
        <f t="shared" si="231"/>
        <v>1000</v>
      </c>
    </row>
    <row r="355" spans="1:15" ht="26.4" outlineLevel="4">
      <c r="A355" s="153" t="s">
        <v>21</v>
      </c>
      <c r="B355" s="154" t="s">
        <v>35</v>
      </c>
      <c r="C355" s="154" t="s">
        <v>6</v>
      </c>
      <c r="D355" s="154" t="s">
        <v>134</v>
      </c>
      <c r="E355" s="154" t="s">
        <v>22</v>
      </c>
      <c r="F355" s="155">
        <f>G355+H355+I355+J355+K355+L355+M355</f>
        <v>2000</v>
      </c>
      <c r="G355" s="121"/>
      <c r="H355" s="16"/>
      <c r="I355" s="16"/>
      <c r="J355" s="16"/>
      <c r="K355" s="16"/>
      <c r="L355" s="16">
        <v>2000</v>
      </c>
      <c r="M355" s="16"/>
      <c r="N355" s="16">
        <v>1000</v>
      </c>
      <c r="O355" s="16">
        <v>1000</v>
      </c>
    </row>
    <row r="356" spans="1:15" ht="26.4" outlineLevel="5">
      <c r="A356" s="153" t="s">
        <v>517</v>
      </c>
      <c r="B356" s="154" t="s">
        <v>35</v>
      </c>
      <c r="C356" s="154" t="s">
        <v>6</v>
      </c>
      <c r="D356" s="154" t="s">
        <v>291</v>
      </c>
      <c r="E356" s="154" t="s">
        <v>1</v>
      </c>
      <c r="F356" s="155">
        <f>F357</f>
        <v>859.55879000000004</v>
      </c>
      <c r="G356" s="120">
        <f t="shared" ref="G356:O356" si="232">G357</f>
        <v>0</v>
      </c>
      <c r="H356" s="10">
        <f t="shared" si="232"/>
        <v>0</v>
      </c>
      <c r="I356" s="10">
        <f t="shared" si="232"/>
        <v>0</v>
      </c>
      <c r="J356" s="10">
        <f t="shared" si="232"/>
        <v>0</v>
      </c>
      <c r="K356" s="10">
        <f t="shared" si="232"/>
        <v>0</v>
      </c>
      <c r="L356" s="10">
        <f t="shared" si="232"/>
        <v>8.6</v>
      </c>
      <c r="M356" s="10">
        <f t="shared" si="232"/>
        <v>850.95879000000002</v>
      </c>
      <c r="N356" s="10">
        <f t="shared" si="232"/>
        <v>8.6</v>
      </c>
      <c r="O356" s="10">
        <f t="shared" si="232"/>
        <v>0</v>
      </c>
    </row>
    <row r="357" spans="1:15" ht="26.25" customHeight="1" outlineLevel="6">
      <c r="A357" s="153" t="s">
        <v>518</v>
      </c>
      <c r="B357" s="154" t="s">
        <v>35</v>
      </c>
      <c r="C357" s="154" t="s">
        <v>6</v>
      </c>
      <c r="D357" s="154" t="s">
        <v>292</v>
      </c>
      <c r="E357" s="154" t="s">
        <v>1</v>
      </c>
      <c r="F357" s="155">
        <f>F358+F361</f>
        <v>859.55879000000004</v>
      </c>
      <c r="G357" s="120">
        <f t="shared" ref="G357:L357" si="233">G358+G361</f>
        <v>0</v>
      </c>
      <c r="H357" s="10">
        <f t="shared" si="233"/>
        <v>0</v>
      </c>
      <c r="I357" s="10">
        <f t="shared" si="233"/>
        <v>0</v>
      </c>
      <c r="J357" s="10">
        <f t="shared" si="233"/>
        <v>0</v>
      </c>
      <c r="K357" s="10">
        <f t="shared" si="233"/>
        <v>0</v>
      </c>
      <c r="L357" s="10">
        <f t="shared" si="233"/>
        <v>8.6</v>
      </c>
      <c r="M357" s="10">
        <f>M358+M361</f>
        <v>850.95879000000002</v>
      </c>
      <c r="N357" s="10">
        <f>N358+N361</f>
        <v>8.6</v>
      </c>
      <c r="O357" s="10">
        <f>O358+O361</f>
        <v>0</v>
      </c>
    </row>
    <row r="358" spans="1:15" ht="26.4" outlineLevel="7">
      <c r="A358" s="153" t="s">
        <v>519</v>
      </c>
      <c r="B358" s="154" t="s">
        <v>35</v>
      </c>
      <c r="C358" s="154" t="s">
        <v>6</v>
      </c>
      <c r="D358" s="154" t="s">
        <v>293</v>
      </c>
      <c r="E358" s="154" t="s">
        <v>1</v>
      </c>
      <c r="F358" s="155">
        <f>F359</f>
        <v>850.95879000000002</v>
      </c>
      <c r="G358" s="120">
        <f t="shared" ref="G358:O358" si="234">G359</f>
        <v>0</v>
      </c>
      <c r="H358" s="10">
        <f t="shared" si="234"/>
        <v>0</v>
      </c>
      <c r="I358" s="10">
        <f t="shared" si="234"/>
        <v>0</v>
      </c>
      <c r="J358" s="10">
        <f t="shared" si="234"/>
        <v>0</v>
      </c>
      <c r="K358" s="10">
        <f t="shared" si="234"/>
        <v>0</v>
      </c>
      <c r="L358" s="10">
        <f t="shared" si="234"/>
        <v>0</v>
      </c>
      <c r="M358" s="10">
        <f t="shared" si="234"/>
        <v>850.95879000000002</v>
      </c>
      <c r="N358" s="10">
        <f t="shared" si="234"/>
        <v>0</v>
      </c>
      <c r="O358" s="10">
        <f t="shared" si="234"/>
        <v>0</v>
      </c>
    </row>
    <row r="359" spans="1:15" ht="15.6" outlineLevel="5">
      <c r="A359" s="153" t="s">
        <v>23</v>
      </c>
      <c r="B359" s="154" t="s">
        <v>35</v>
      </c>
      <c r="C359" s="154" t="s">
        <v>6</v>
      </c>
      <c r="D359" s="154" t="s">
        <v>293</v>
      </c>
      <c r="E359" s="154" t="s">
        <v>24</v>
      </c>
      <c r="F359" s="155">
        <f>F360</f>
        <v>850.95879000000002</v>
      </c>
      <c r="G359" s="120">
        <f t="shared" ref="G359:O359" si="235">G360</f>
        <v>0</v>
      </c>
      <c r="H359" s="10">
        <f t="shared" si="235"/>
        <v>0</v>
      </c>
      <c r="I359" s="10">
        <f t="shared" si="235"/>
        <v>0</v>
      </c>
      <c r="J359" s="10">
        <f t="shared" si="235"/>
        <v>0</v>
      </c>
      <c r="K359" s="10">
        <f t="shared" si="235"/>
        <v>0</v>
      </c>
      <c r="L359" s="10">
        <f t="shared" si="235"/>
        <v>0</v>
      </c>
      <c r="M359" s="10">
        <f t="shared" si="235"/>
        <v>850.95879000000002</v>
      </c>
      <c r="N359" s="10">
        <f t="shared" si="235"/>
        <v>0</v>
      </c>
      <c r="O359" s="10">
        <f t="shared" si="235"/>
        <v>0</v>
      </c>
    </row>
    <row r="360" spans="1:15" ht="41.25" customHeight="1" outlineLevel="6">
      <c r="A360" s="153" t="s">
        <v>86</v>
      </c>
      <c r="B360" s="154" t="s">
        <v>35</v>
      </c>
      <c r="C360" s="154" t="s">
        <v>6</v>
      </c>
      <c r="D360" s="154" t="s">
        <v>293</v>
      </c>
      <c r="E360" s="154" t="s">
        <v>87</v>
      </c>
      <c r="F360" s="155">
        <f>G360+H360+I360+J360+K360+L360+M360</f>
        <v>850.95879000000002</v>
      </c>
      <c r="G360" s="119"/>
      <c r="H360" s="9"/>
      <c r="I360" s="9"/>
      <c r="J360" s="9"/>
      <c r="K360" s="9"/>
      <c r="L360" s="9"/>
      <c r="M360" s="79">
        <v>850.95879000000002</v>
      </c>
      <c r="N360" s="9">
        <v>0</v>
      </c>
      <c r="O360" s="9">
        <v>0</v>
      </c>
    </row>
    <row r="361" spans="1:15" ht="27.6" customHeight="1" outlineLevel="7">
      <c r="A361" s="153" t="s">
        <v>520</v>
      </c>
      <c r="B361" s="154" t="s">
        <v>35</v>
      </c>
      <c r="C361" s="154" t="s">
        <v>6</v>
      </c>
      <c r="D361" s="154" t="s">
        <v>294</v>
      </c>
      <c r="E361" s="154" t="s">
        <v>1</v>
      </c>
      <c r="F361" s="155">
        <f>F362</f>
        <v>8.6</v>
      </c>
      <c r="G361" s="120">
        <f t="shared" ref="G361:O361" si="236">G362</f>
        <v>0</v>
      </c>
      <c r="H361" s="10">
        <f t="shared" si="236"/>
        <v>0</v>
      </c>
      <c r="I361" s="10">
        <f t="shared" si="236"/>
        <v>0</v>
      </c>
      <c r="J361" s="10">
        <f t="shared" si="236"/>
        <v>0</v>
      </c>
      <c r="K361" s="10">
        <f t="shared" si="236"/>
        <v>0</v>
      </c>
      <c r="L361" s="10">
        <f t="shared" si="236"/>
        <v>8.6</v>
      </c>
      <c r="M361" s="10">
        <f t="shared" si="236"/>
        <v>0</v>
      </c>
      <c r="N361" s="10">
        <f t="shared" si="236"/>
        <v>8.6</v>
      </c>
      <c r="O361" s="10">
        <f t="shared" si="236"/>
        <v>0</v>
      </c>
    </row>
    <row r="362" spans="1:15" ht="15.6" outlineLevel="1">
      <c r="A362" s="153" t="s">
        <v>23</v>
      </c>
      <c r="B362" s="154" t="s">
        <v>35</v>
      </c>
      <c r="C362" s="154" t="s">
        <v>6</v>
      </c>
      <c r="D362" s="154" t="s">
        <v>294</v>
      </c>
      <c r="E362" s="154" t="s">
        <v>24</v>
      </c>
      <c r="F362" s="155">
        <f>F363</f>
        <v>8.6</v>
      </c>
      <c r="G362" s="120">
        <f t="shared" ref="G362:O362" si="237">G363</f>
        <v>0</v>
      </c>
      <c r="H362" s="10">
        <f t="shared" si="237"/>
        <v>0</v>
      </c>
      <c r="I362" s="10">
        <f t="shared" si="237"/>
        <v>0</v>
      </c>
      <c r="J362" s="10">
        <f t="shared" si="237"/>
        <v>0</v>
      </c>
      <c r="K362" s="10">
        <f t="shared" si="237"/>
        <v>0</v>
      </c>
      <c r="L362" s="10">
        <f t="shared" si="237"/>
        <v>8.6</v>
      </c>
      <c r="M362" s="10">
        <f t="shared" si="237"/>
        <v>0</v>
      </c>
      <c r="N362" s="10">
        <f t="shared" si="237"/>
        <v>8.6</v>
      </c>
      <c r="O362" s="10">
        <f t="shared" si="237"/>
        <v>0</v>
      </c>
    </row>
    <row r="363" spans="1:15" ht="39.6" outlineLevel="2">
      <c r="A363" s="153" t="s">
        <v>86</v>
      </c>
      <c r="B363" s="154" t="s">
        <v>35</v>
      </c>
      <c r="C363" s="154" t="s">
        <v>6</v>
      </c>
      <c r="D363" s="154" t="s">
        <v>294</v>
      </c>
      <c r="E363" s="154" t="s">
        <v>87</v>
      </c>
      <c r="F363" s="155">
        <f>G363+H363+I363+J363+K363+L363+M363</f>
        <v>8.6</v>
      </c>
      <c r="G363" s="121"/>
      <c r="H363" s="16"/>
      <c r="I363" s="16"/>
      <c r="J363" s="16"/>
      <c r="K363" s="16"/>
      <c r="L363" s="16">
        <v>8.6</v>
      </c>
      <c r="M363" s="16"/>
      <c r="N363" s="16">
        <v>8.6</v>
      </c>
      <c r="O363" s="16">
        <v>0</v>
      </c>
    </row>
    <row r="364" spans="1:15" ht="26.4" hidden="1" outlineLevel="2">
      <c r="A364" s="157" t="s">
        <v>384</v>
      </c>
      <c r="B364" s="154" t="s">
        <v>35</v>
      </c>
      <c r="C364" s="154" t="s">
        <v>6</v>
      </c>
      <c r="D364" s="154" t="s">
        <v>385</v>
      </c>
      <c r="E364" s="154" t="s">
        <v>1</v>
      </c>
      <c r="F364" s="155">
        <f>F365</f>
        <v>0</v>
      </c>
      <c r="G364" s="120">
        <f t="shared" ref="G364:O364" si="238">G365</f>
        <v>0</v>
      </c>
      <c r="H364" s="10">
        <f t="shared" si="238"/>
        <v>0</v>
      </c>
      <c r="I364" s="10">
        <f t="shared" si="238"/>
        <v>0</v>
      </c>
      <c r="J364" s="10">
        <f t="shared" si="238"/>
        <v>0</v>
      </c>
      <c r="K364" s="10">
        <f t="shared" si="238"/>
        <v>0</v>
      </c>
      <c r="L364" s="10">
        <f t="shared" si="238"/>
        <v>0</v>
      </c>
      <c r="M364" s="10">
        <f t="shared" si="238"/>
        <v>0</v>
      </c>
      <c r="N364" s="10">
        <f t="shared" si="238"/>
        <v>0</v>
      </c>
      <c r="O364" s="10">
        <f t="shared" si="238"/>
        <v>0</v>
      </c>
    </row>
    <row r="365" spans="1:15" ht="26.4" hidden="1" outlineLevel="2">
      <c r="A365" s="157" t="s">
        <v>386</v>
      </c>
      <c r="B365" s="154" t="s">
        <v>35</v>
      </c>
      <c r="C365" s="154" t="s">
        <v>6</v>
      </c>
      <c r="D365" s="154" t="s">
        <v>387</v>
      </c>
      <c r="E365" s="154" t="s">
        <v>1</v>
      </c>
      <c r="F365" s="155">
        <f>F366</f>
        <v>0</v>
      </c>
      <c r="G365" s="120">
        <f t="shared" ref="G365:O365" si="239">G366</f>
        <v>0</v>
      </c>
      <c r="H365" s="10">
        <f t="shared" si="239"/>
        <v>0</v>
      </c>
      <c r="I365" s="10">
        <f t="shared" si="239"/>
        <v>0</v>
      </c>
      <c r="J365" s="10">
        <f t="shared" si="239"/>
        <v>0</v>
      </c>
      <c r="K365" s="10">
        <f t="shared" si="239"/>
        <v>0</v>
      </c>
      <c r="L365" s="10">
        <f t="shared" si="239"/>
        <v>0</v>
      </c>
      <c r="M365" s="10">
        <f t="shared" si="239"/>
        <v>0</v>
      </c>
      <c r="N365" s="10">
        <f t="shared" si="239"/>
        <v>0</v>
      </c>
      <c r="O365" s="10">
        <f t="shared" si="239"/>
        <v>0</v>
      </c>
    </row>
    <row r="366" spans="1:15" ht="27.6" hidden="1" customHeight="1" outlineLevel="2">
      <c r="A366" s="157" t="s">
        <v>290</v>
      </c>
      <c r="B366" s="154" t="s">
        <v>35</v>
      </c>
      <c r="C366" s="154" t="s">
        <v>6</v>
      </c>
      <c r="D366" s="154" t="s">
        <v>388</v>
      </c>
      <c r="E366" s="154" t="s">
        <v>1</v>
      </c>
      <c r="F366" s="155">
        <f>F367+F369</f>
        <v>0</v>
      </c>
      <c r="G366" s="120">
        <f t="shared" ref="G366:O366" si="240">G367+G369</f>
        <v>0</v>
      </c>
      <c r="H366" s="10">
        <f t="shared" si="240"/>
        <v>0</v>
      </c>
      <c r="I366" s="10">
        <f t="shared" si="240"/>
        <v>0</v>
      </c>
      <c r="J366" s="10">
        <f t="shared" si="240"/>
        <v>0</v>
      </c>
      <c r="K366" s="10">
        <f t="shared" si="240"/>
        <v>0</v>
      </c>
      <c r="L366" s="10">
        <f t="shared" si="240"/>
        <v>0</v>
      </c>
      <c r="M366" s="10">
        <f>M367+M369</f>
        <v>0</v>
      </c>
      <c r="N366" s="10">
        <f t="shared" si="240"/>
        <v>0</v>
      </c>
      <c r="O366" s="10">
        <f t="shared" si="240"/>
        <v>0</v>
      </c>
    </row>
    <row r="367" spans="1:15" ht="27.6" hidden="1" customHeight="1" outlineLevel="2">
      <c r="A367" s="165" t="s">
        <v>19</v>
      </c>
      <c r="B367" s="159" t="s">
        <v>35</v>
      </c>
      <c r="C367" s="159" t="s">
        <v>6</v>
      </c>
      <c r="D367" s="159" t="s">
        <v>388</v>
      </c>
      <c r="E367" s="159" t="s">
        <v>20</v>
      </c>
      <c r="F367" s="155">
        <f>F368</f>
        <v>0</v>
      </c>
      <c r="G367" s="120">
        <f t="shared" ref="G367:O367" si="241">G368</f>
        <v>0</v>
      </c>
      <c r="H367" s="10">
        <f t="shared" si="241"/>
        <v>0</v>
      </c>
      <c r="I367" s="10">
        <f t="shared" si="241"/>
        <v>0</v>
      </c>
      <c r="J367" s="10">
        <f t="shared" si="241"/>
        <v>0</v>
      </c>
      <c r="K367" s="10">
        <f t="shared" si="241"/>
        <v>0</v>
      </c>
      <c r="L367" s="10">
        <f t="shared" si="241"/>
        <v>0</v>
      </c>
      <c r="M367" s="10">
        <f t="shared" si="241"/>
        <v>0</v>
      </c>
      <c r="N367" s="10">
        <f t="shared" si="241"/>
        <v>0</v>
      </c>
      <c r="O367" s="10">
        <f t="shared" si="241"/>
        <v>0</v>
      </c>
    </row>
    <row r="368" spans="1:15" ht="27.6" hidden="1" customHeight="1" outlineLevel="2">
      <c r="A368" s="100" t="s">
        <v>21</v>
      </c>
      <c r="B368" s="99" t="s">
        <v>35</v>
      </c>
      <c r="C368" s="159" t="s">
        <v>6</v>
      </c>
      <c r="D368" s="159" t="s">
        <v>388</v>
      </c>
      <c r="E368" s="159" t="s">
        <v>22</v>
      </c>
      <c r="F368" s="155">
        <f>G368+H368+I368+J368+K368+L368+M368</f>
        <v>0</v>
      </c>
      <c r="G368" s="120"/>
      <c r="H368" s="10"/>
      <c r="I368" s="10"/>
      <c r="J368" s="10"/>
      <c r="K368" s="10"/>
      <c r="L368" s="10"/>
      <c r="M368" s="10"/>
      <c r="N368" s="10"/>
      <c r="O368" s="10"/>
    </row>
    <row r="369" spans="1:15" ht="26.4" hidden="1" outlineLevel="2">
      <c r="A369" s="173" t="s">
        <v>125</v>
      </c>
      <c r="B369" s="154" t="s">
        <v>35</v>
      </c>
      <c r="C369" s="154" t="s">
        <v>6</v>
      </c>
      <c r="D369" s="154" t="s">
        <v>388</v>
      </c>
      <c r="E369" s="154" t="s">
        <v>126</v>
      </c>
      <c r="F369" s="155">
        <f>F370</f>
        <v>0</v>
      </c>
      <c r="G369" s="120">
        <f t="shared" ref="G369:O369" si="242">G370</f>
        <v>0</v>
      </c>
      <c r="H369" s="10">
        <f t="shared" si="242"/>
        <v>0</v>
      </c>
      <c r="I369" s="10">
        <f t="shared" si="242"/>
        <v>0</v>
      </c>
      <c r="J369" s="10">
        <f t="shared" si="242"/>
        <v>0</v>
      </c>
      <c r="K369" s="10">
        <f t="shared" si="242"/>
        <v>0</v>
      </c>
      <c r="L369" s="10">
        <f t="shared" si="242"/>
        <v>0</v>
      </c>
      <c r="M369" s="10">
        <f t="shared" si="242"/>
        <v>0</v>
      </c>
      <c r="N369" s="10">
        <f t="shared" si="242"/>
        <v>0</v>
      </c>
      <c r="O369" s="10">
        <f t="shared" si="242"/>
        <v>0</v>
      </c>
    </row>
    <row r="370" spans="1:15" hidden="1" outlineLevel="2">
      <c r="A370" s="157" t="s">
        <v>127</v>
      </c>
      <c r="B370" s="154" t="s">
        <v>35</v>
      </c>
      <c r="C370" s="154" t="s">
        <v>6</v>
      </c>
      <c r="D370" s="154" t="s">
        <v>388</v>
      </c>
      <c r="E370" s="154" t="s">
        <v>128</v>
      </c>
      <c r="F370" s="155">
        <f>G370+H370+I370+J370+K370+L370+M370</f>
        <v>0</v>
      </c>
      <c r="G370" s="121"/>
      <c r="H370" s="75"/>
      <c r="I370" s="16"/>
      <c r="J370" s="16"/>
      <c r="K370" s="16"/>
      <c r="L370" s="16"/>
      <c r="M370" s="16"/>
      <c r="N370" s="16"/>
      <c r="O370" s="16"/>
    </row>
    <row r="371" spans="1:15" ht="15.6" outlineLevel="3">
      <c r="A371" s="169" t="s">
        <v>135</v>
      </c>
      <c r="B371" s="154" t="s">
        <v>35</v>
      </c>
      <c r="C371" s="154" t="s">
        <v>17</v>
      </c>
      <c r="D371" s="154" t="s">
        <v>4</v>
      </c>
      <c r="E371" s="154" t="s">
        <v>1</v>
      </c>
      <c r="F371" s="155">
        <f>F372+F384+F392</f>
        <v>20940.99841</v>
      </c>
      <c r="G371" s="118">
        <f t="shared" ref="G371:O371" si="243">G372+G384+G392</f>
        <v>725.91699999999992</v>
      </c>
      <c r="H371" s="8">
        <f t="shared" si="243"/>
        <v>0</v>
      </c>
      <c r="I371" s="8">
        <f t="shared" si="243"/>
        <v>0</v>
      </c>
      <c r="J371" s="8">
        <f t="shared" si="243"/>
        <v>1258</v>
      </c>
      <c r="K371" s="8">
        <f t="shared" si="243"/>
        <v>0</v>
      </c>
      <c r="L371" s="8">
        <f t="shared" si="243"/>
        <v>971.67499999999995</v>
      </c>
      <c r="M371" s="8">
        <f t="shared" si="243"/>
        <v>17985.40641</v>
      </c>
      <c r="N371" s="8">
        <f t="shared" si="243"/>
        <v>20089.32836</v>
      </c>
      <c r="O371" s="8">
        <f t="shared" si="243"/>
        <v>20089.32836</v>
      </c>
    </row>
    <row r="372" spans="1:15" ht="26.4" outlineLevel="4">
      <c r="A372" s="153" t="s">
        <v>521</v>
      </c>
      <c r="B372" s="154" t="s">
        <v>35</v>
      </c>
      <c r="C372" s="154" t="s">
        <v>17</v>
      </c>
      <c r="D372" s="154" t="s">
        <v>121</v>
      </c>
      <c r="E372" s="154" t="s">
        <v>1</v>
      </c>
      <c r="F372" s="155">
        <f>F373</f>
        <v>1641.6700499999999</v>
      </c>
      <c r="G372" s="120">
        <f t="shared" ref="G372:O372" si="244">G373</f>
        <v>0</v>
      </c>
      <c r="H372" s="10">
        <f t="shared" si="244"/>
        <v>0</v>
      </c>
      <c r="I372" s="10">
        <f t="shared" si="244"/>
        <v>0</v>
      </c>
      <c r="J372" s="10">
        <f t="shared" si="244"/>
        <v>0</v>
      </c>
      <c r="K372" s="10">
        <f t="shared" si="244"/>
        <v>0</v>
      </c>
      <c r="L372" s="10">
        <f t="shared" si="244"/>
        <v>798.52</v>
      </c>
      <c r="M372" s="10">
        <f t="shared" si="244"/>
        <v>843.15004999999996</v>
      </c>
      <c r="N372" s="93">
        <f t="shared" si="244"/>
        <v>790</v>
      </c>
      <c r="O372" s="93">
        <f t="shared" si="244"/>
        <v>790</v>
      </c>
    </row>
    <row r="373" spans="1:15" ht="26.4" outlineLevel="5">
      <c r="A373" s="153" t="s">
        <v>344</v>
      </c>
      <c r="B373" s="154" t="s">
        <v>35</v>
      </c>
      <c r="C373" s="154" t="s">
        <v>17</v>
      </c>
      <c r="D373" s="154" t="s">
        <v>131</v>
      </c>
      <c r="E373" s="154" t="s">
        <v>1</v>
      </c>
      <c r="F373" s="155">
        <f>F374</f>
        <v>1641.6700499999999</v>
      </c>
      <c r="G373" s="120">
        <f t="shared" ref="G373:O373" si="245">G374</f>
        <v>0</v>
      </c>
      <c r="H373" s="10">
        <f t="shared" si="245"/>
        <v>0</v>
      </c>
      <c r="I373" s="10">
        <f t="shared" si="245"/>
        <v>0</v>
      </c>
      <c r="J373" s="10">
        <f t="shared" si="245"/>
        <v>0</v>
      </c>
      <c r="K373" s="10">
        <f t="shared" si="245"/>
        <v>0</v>
      </c>
      <c r="L373" s="10">
        <f t="shared" si="245"/>
        <v>798.52</v>
      </c>
      <c r="M373" s="10">
        <f t="shared" si="245"/>
        <v>843.15004999999996</v>
      </c>
      <c r="N373" s="10">
        <f t="shared" si="245"/>
        <v>790</v>
      </c>
      <c r="O373" s="10">
        <f t="shared" si="245"/>
        <v>790</v>
      </c>
    </row>
    <row r="374" spans="1:15" ht="26.4" outlineLevel="6">
      <c r="A374" s="153" t="s">
        <v>522</v>
      </c>
      <c r="B374" s="154" t="s">
        <v>35</v>
      </c>
      <c r="C374" s="154" t="s">
        <v>17</v>
      </c>
      <c r="D374" s="154" t="s">
        <v>136</v>
      </c>
      <c r="E374" s="154" t="s">
        <v>1</v>
      </c>
      <c r="F374" s="155">
        <f>F375+F378+F381</f>
        <v>1641.6700499999999</v>
      </c>
      <c r="G374" s="120">
        <f t="shared" ref="G374:O374" si="246">G375+G378+G381</f>
        <v>0</v>
      </c>
      <c r="H374" s="10">
        <f t="shared" si="246"/>
        <v>0</v>
      </c>
      <c r="I374" s="10">
        <f t="shared" si="246"/>
        <v>0</v>
      </c>
      <c r="J374" s="10">
        <f t="shared" si="246"/>
        <v>0</v>
      </c>
      <c r="K374" s="10">
        <f t="shared" si="246"/>
        <v>0</v>
      </c>
      <c r="L374" s="10">
        <f t="shared" si="246"/>
        <v>798.52</v>
      </c>
      <c r="M374" s="10">
        <f t="shared" si="246"/>
        <v>843.15004999999996</v>
      </c>
      <c r="N374" s="10">
        <f t="shared" si="246"/>
        <v>790</v>
      </c>
      <c r="O374" s="10">
        <f t="shared" si="246"/>
        <v>790</v>
      </c>
    </row>
    <row r="375" spans="1:15" ht="26.4" outlineLevel="7">
      <c r="A375" s="153" t="s">
        <v>523</v>
      </c>
      <c r="B375" s="154" t="s">
        <v>35</v>
      </c>
      <c r="C375" s="154" t="s">
        <v>17</v>
      </c>
      <c r="D375" s="154" t="s">
        <v>137</v>
      </c>
      <c r="E375" s="154" t="s">
        <v>1</v>
      </c>
      <c r="F375" s="155">
        <f>F376</f>
        <v>790</v>
      </c>
      <c r="G375" s="120">
        <f t="shared" ref="G375:O375" si="247">G376</f>
        <v>0</v>
      </c>
      <c r="H375" s="10">
        <f t="shared" si="247"/>
        <v>0</v>
      </c>
      <c r="I375" s="10">
        <f t="shared" si="247"/>
        <v>0</v>
      </c>
      <c r="J375" s="10">
        <f t="shared" si="247"/>
        <v>0</v>
      </c>
      <c r="K375" s="10">
        <f t="shared" si="247"/>
        <v>0</v>
      </c>
      <c r="L375" s="10">
        <f t="shared" si="247"/>
        <v>790</v>
      </c>
      <c r="M375" s="10">
        <f t="shared" si="247"/>
        <v>0</v>
      </c>
      <c r="N375" s="10">
        <f t="shared" si="247"/>
        <v>790</v>
      </c>
      <c r="O375" s="10">
        <f t="shared" si="247"/>
        <v>790</v>
      </c>
    </row>
    <row r="376" spans="1:15" ht="28.5" customHeight="1" outlineLevel="5">
      <c r="A376" s="153" t="s">
        <v>19</v>
      </c>
      <c r="B376" s="154" t="s">
        <v>35</v>
      </c>
      <c r="C376" s="154" t="s">
        <v>17</v>
      </c>
      <c r="D376" s="154" t="s">
        <v>137</v>
      </c>
      <c r="E376" s="154" t="s">
        <v>20</v>
      </c>
      <c r="F376" s="155">
        <f>F377</f>
        <v>790</v>
      </c>
      <c r="G376" s="120">
        <f t="shared" ref="G376:O376" si="248">G377</f>
        <v>0</v>
      </c>
      <c r="H376" s="10">
        <f t="shared" si="248"/>
        <v>0</v>
      </c>
      <c r="I376" s="10">
        <f t="shared" si="248"/>
        <v>0</v>
      </c>
      <c r="J376" s="10">
        <f t="shared" si="248"/>
        <v>0</v>
      </c>
      <c r="K376" s="10">
        <f t="shared" si="248"/>
        <v>0</v>
      </c>
      <c r="L376" s="10">
        <f t="shared" si="248"/>
        <v>790</v>
      </c>
      <c r="M376" s="10">
        <f t="shared" si="248"/>
        <v>0</v>
      </c>
      <c r="N376" s="10">
        <f t="shared" si="248"/>
        <v>790</v>
      </c>
      <c r="O376" s="10">
        <f t="shared" si="248"/>
        <v>790</v>
      </c>
    </row>
    <row r="377" spans="1:15" ht="28.5" customHeight="1" outlineLevel="6">
      <c r="A377" s="153" t="s">
        <v>21</v>
      </c>
      <c r="B377" s="154" t="s">
        <v>35</v>
      </c>
      <c r="C377" s="154" t="s">
        <v>17</v>
      </c>
      <c r="D377" s="154" t="s">
        <v>137</v>
      </c>
      <c r="E377" s="154" t="s">
        <v>22</v>
      </c>
      <c r="F377" s="155">
        <f>G377+H377+I377+J377+K377+L377+M377</f>
        <v>790</v>
      </c>
      <c r="G377" s="121"/>
      <c r="H377" s="16"/>
      <c r="I377" s="16"/>
      <c r="J377" s="16"/>
      <c r="K377" s="16"/>
      <c r="L377" s="16">
        <v>790</v>
      </c>
      <c r="M377" s="80"/>
      <c r="N377" s="80">
        <v>790</v>
      </c>
      <c r="O377" s="80">
        <v>790</v>
      </c>
    </row>
    <row r="378" spans="1:15" ht="40.950000000000003" customHeight="1" outlineLevel="6">
      <c r="A378" s="153" t="s">
        <v>623</v>
      </c>
      <c r="B378" s="156" t="s">
        <v>35</v>
      </c>
      <c r="C378" s="156" t="s">
        <v>17</v>
      </c>
      <c r="D378" s="156" t="s">
        <v>622</v>
      </c>
      <c r="E378" s="156" t="s">
        <v>1</v>
      </c>
      <c r="F378" s="155">
        <f>F379</f>
        <v>843.15004999999996</v>
      </c>
      <c r="G378" s="120">
        <f t="shared" ref="G378:O378" si="249">G379</f>
        <v>0</v>
      </c>
      <c r="H378" s="10">
        <f t="shared" si="249"/>
        <v>0</v>
      </c>
      <c r="I378" s="10">
        <f t="shared" si="249"/>
        <v>0</v>
      </c>
      <c r="J378" s="10">
        <f t="shared" si="249"/>
        <v>0</v>
      </c>
      <c r="K378" s="10">
        <f t="shared" si="249"/>
        <v>0</v>
      </c>
      <c r="L378" s="10">
        <f t="shared" si="249"/>
        <v>0</v>
      </c>
      <c r="M378" s="10">
        <f t="shared" si="249"/>
        <v>843.15004999999996</v>
      </c>
      <c r="N378" s="10">
        <f t="shared" si="249"/>
        <v>0</v>
      </c>
      <c r="O378" s="10">
        <f t="shared" si="249"/>
        <v>0</v>
      </c>
    </row>
    <row r="379" spans="1:15" ht="28.5" customHeight="1" outlineLevel="6">
      <c r="A379" s="169" t="s">
        <v>19</v>
      </c>
      <c r="B379" s="156" t="s">
        <v>35</v>
      </c>
      <c r="C379" s="156" t="s">
        <v>17</v>
      </c>
      <c r="D379" s="156" t="s">
        <v>622</v>
      </c>
      <c r="E379" s="156" t="s">
        <v>20</v>
      </c>
      <c r="F379" s="155">
        <f>F380</f>
        <v>843.15004999999996</v>
      </c>
      <c r="G379" s="120">
        <f t="shared" ref="G379:O379" si="250">G380</f>
        <v>0</v>
      </c>
      <c r="H379" s="10">
        <f t="shared" si="250"/>
        <v>0</v>
      </c>
      <c r="I379" s="10">
        <f t="shared" si="250"/>
        <v>0</v>
      </c>
      <c r="J379" s="10">
        <f t="shared" si="250"/>
        <v>0</v>
      </c>
      <c r="K379" s="10">
        <f t="shared" si="250"/>
        <v>0</v>
      </c>
      <c r="L379" s="10">
        <f t="shared" si="250"/>
        <v>0</v>
      </c>
      <c r="M379" s="10">
        <f t="shared" si="250"/>
        <v>843.15004999999996</v>
      </c>
      <c r="N379" s="10">
        <f t="shared" si="250"/>
        <v>0</v>
      </c>
      <c r="O379" s="10">
        <f t="shared" si="250"/>
        <v>0</v>
      </c>
    </row>
    <row r="380" spans="1:15" ht="28.5" customHeight="1" outlineLevel="6">
      <c r="A380" s="169" t="s">
        <v>21</v>
      </c>
      <c r="B380" s="156" t="s">
        <v>35</v>
      </c>
      <c r="C380" s="156" t="s">
        <v>17</v>
      </c>
      <c r="D380" s="156" t="s">
        <v>622</v>
      </c>
      <c r="E380" s="156" t="s">
        <v>22</v>
      </c>
      <c r="F380" s="155">
        <f>G380+H380+I380+J380+K380+L380+M380</f>
        <v>843.15004999999996</v>
      </c>
      <c r="G380" s="130"/>
      <c r="H380" s="75"/>
      <c r="I380" s="75"/>
      <c r="J380" s="75"/>
      <c r="K380" s="16"/>
      <c r="L380" s="75"/>
      <c r="M380" s="80">
        <v>843.15004999999996</v>
      </c>
      <c r="N380" s="80">
        <v>0</v>
      </c>
      <c r="O380" s="80">
        <v>0</v>
      </c>
    </row>
    <row r="381" spans="1:15" ht="40.950000000000003" customHeight="1" outlineLevel="6">
      <c r="A381" s="169" t="s">
        <v>625</v>
      </c>
      <c r="B381" s="156" t="s">
        <v>35</v>
      </c>
      <c r="C381" s="156" t="s">
        <v>17</v>
      </c>
      <c r="D381" s="156" t="s">
        <v>624</v>
      </c>
      <c r="E381" s="156" t="s">
        <v>1</v>
      </c>
      <c r="F381" s="155">
        <f>F382</f>
        <v>8.52</v>
      </c>
      <c r="G381" s="120">
        <f t="shared" ref="G381:N381" si="251">G382</f>
        <v>0</v>
      </c>
      <c r="H381" s="10">
        <f t="shared" si="251"/>
        <v>0</v>
      </c>
      <c r="I381" s="10">
        <f t="shared" si="251"/>
        <v>0</v>
      </c>
      <c r="J381" s="10">
        <f t="shared" si="251"/>
        <v>0</v>
      </c>
      <c r="K381" s="10">
        <f t="shared" si="251"/>
        <v>0</v>
      </c>
      <c r="L381" s="10">
        <f t="shared" si="251"/>
        <v>8.52</v>
      </c>
      <c r="M381" s="10">
        <f t="shared" si="251"/>
        <v>0</v>
      </c>
      <c r="N381" s="10">
        <f t="shared" si="251"/>
        <v>0</v>
      </c>
      <c r="O381" s="10">
        <f>O382</f>
        <v>0</v>
      </c>
    </row>
    <row r="382" spans="1:15" ht="28.5" customHeight="1" outlineLevel="6">
      <c r="A382" s="169" t="s">
        <v>19</v>
      </c>
      <c r="B382" s="156" t="s">
        <v>35</v>
      </c>
      <c r="C382" s="156" t="s">
        <v>17</v>
      </c>
      <c r="D382" s="156" t="s">
        <v>624</v>
      </c>
      <c r="E382" s="156" t="s">
        <v>20</v>
      </c>
      <c r="F382" s="155">
        <f>F383</f>
        <v>8.52</v>
      </c>
      <c r="G382" s="120">
        <f t="shared" ref="G382:O382" si="252">G383</f>
        <v>0</v>
      </c>
      <c r="H382" s="10">
        <f t="shared" si="252"/>
        <v>0</v>
      </c>
      <c r="I382" s="10">
        <f t="shared" si="252"/>
        <v>0</v>
      </c>
      <c r="J382" s="10">
        <f t="shared" si="252"/>
        <v>0</v>
      </c>
      <c r="K382" s="10">
        <f t="shared" si="252"/>
        <v>0</v>
      </c>
      <c r="L382" s="10">
        <f t="shared" si="252"/>
        <v>8.52</v>
      </c>
      <c r="M382" s="10">
        <f t="shared" si="252"/>
        <v>0</v>
      </c>
      <c r="N382" s="10">
        <f t="shared" si="252"/>
        <v>0</v>
      </c>
      <c r="O382" s="10">
        <f t="shared" si="252"/>
        <v>0</v>
      </c>
    </row>
    <row r="383" spans="1:15" ht="28.5" customHeight="1" outlineLevel="6">
      <c r="A383" s="169" t="s">
        <v>21</v>
      </c>
      <c r="B383" s="156" t="s">
        <v>35</v>
      </c>
      <c r="C383" s="156" t="s">
        <v>17</v>
      </c>
      <c r="D383" s="156" t="s">
        <v>624</v>
      </c>
      <c r="E383" s="156" t="s">
        <v>22</v>
      </c>
      <c r="F383" s="155">
        <f>G383+H383+I383+J383+K383+L383+M383</f>
        <v>8.52</v>
      </c>
      <c r="G383" s="121"/>
      <c r="H383" s="16"/>
      <c r="I383" s="16"/>
      <c r="J383" s="16"/>
      <c r="K383" s="16"/>
      <c r="L383" s="16">
        <v>8.52</v>
      </c>
      <c r="M383" s="80"/>
      <c r="N383" s="80">
        <v>0</v>
      </c>
      <c r="O383" s="80">
        <v>0</v>
      </c>
    </row>
    <row r="384" spans="1:15" ht="28.5" customHeight="1" outlineLevel="6">
      <c r="A384" s="163" t="s">
        <v>650</v>
      </c>
      <c r="B384" s="156" t="s">
        <v>35</v>
      </c>
      <c r="C384" s="156" t="s">
        <v>17</v>
      </c>
      <c r="D384" s="156" t="s">
        <v>648</v>
      </c>
      <c r="E384" s="156" t="s">
        <v>1</v>
      </c>
      <c r="F384" s="155">
        <f>F385</f>
        <v>17315.411359999998</v>
      </c>
      <c r="G384" s="120">
        <f t="shared" ref="G384:O384" si="253">G385</f>
        <v>0</v>
      </c>
      <c r="H384" s="10">
        <f t="shared" si="253"/>
        <v>0</v>
      </c>
      <c r="I384" s="10">
        <f t="shared" si="253"/>
        <v>0</v>
      </c>
      <c r="J384" s="10">
        <f t="shared" si="253"/>
        <v>0</v>
      </c>
      <c r="K384" s="10">
        <f t="shared" si="253"/>
        <v>0</v>
      </c>
      <c r="L384" s="10">
        <f t="shared" si="253"/>
        <v>173.155</v>
      </c>
      <c r="M384" s="10">
        <f t="shared" si="253"/>
        <v>17142.256359999999</v>
      </c>
      <c r="N384" s="10">
        <f t="shared" si="253"/>
        <v>17315.411359999998</v>
      </c>
      <c r="O384" s="10">
        <f t="shared" si="253"/>
        <v>17315.411359999998</v>
      </c>
    </row>
    <row r="385" spans="1:15" ht="28.5" customHeight="1" outlineLevel="6">
      <c r="A385" s="163" t="s">
        <v>651</v>
      </c>
      <c r="B385" s="156" t="s">
        <v>35</v>
      </c>
      <c r="C385" s="156" t="s">
        <v>17</v>
      </c>
      <c r="D385" s="156" t="s">
        <v>649</v>
      </c>
      <c r="E385" s="156" t="s">
        <v>1</v>
      </c>
      <c r="F385" s="155">
        <f>F386+F389</f>
        <v>17315.411359999998</v>
      </c>
      <c r="G385" s="120">
        <f t="shared" ref="G385:O385" si="254">G386+G389</f>
        <v>0</v>
      </c>
      <c r="H385" s="10">
        <f t="shared" si="254"/>
        <v>0</v>
      </c>
      <c r="I385" s="10">
        <f t="shared" si="254"/>
        <v>0</v>
      </c>
      <c r="J385" s="10">
        <f t="shared" si="254"/>
        <v>0</v>
      </c>
      <c r="K385" s="10">
        <f t="shared" si="254"/>
        <v>0</v>
      </c>
      <c r="L385" s="10">
        <f t="shared" si="254"/>
        <v>173.155</v>
      </c>
      <c r="M385" s="10">
        <f t="shared" si="254"/>
        <v>17142.256359999999</v>
      </c>
      <c r="N385" s="10">
        <f t="shared" si="254"/>
        <v>17315.411359999998</v>
      </c>
      <c r="O385" s="10">
        <f t="shared" si="254"/>
        <v>17315.411359999998</v>
      </c>
    </row>
    <row r="386" spans="1:15" ht="28.5" customHeight="1" outlineLevel="6">
      <c r="A386" s="153" t="s">
        <v>626</v>
      </c>
      <c r="B386" s="156" t="s">
        <v>35</v>
      </c>
      <c r="C386" s="156" t="s">
        <v>17</v>
      </c>
      <c r="D386" s="156" t="s">
        <v>645</v>
      </c>
      <c r="E386" s="156" t="s">
        <v>1</v>
      </c>
      <c r="F386" s="155">
        <f>F387</f>
        <v>17142.256359999999</v>
      </c>
      <c r="G386" s="120">
        <f t="shared" ref="G386:O386" si="255">G387</f>
        <v>0</v>
      </c>
      <c r="H386" s="10">
        <f t="shared" si="255"/>
        <v>0</v>
      </c>
      <c r="I386" s="10">
        <f t="shared" si="255"/>
        <v>0</v>
      </c>
      <c r="J386" s="10">
        <f t="shared" si="255"/>
        <v>0</v>
      </c>
      <c r="K386" s="10">
        <f t="shared" si="255"/>
        <v>0</v>
      </c>
      <c r="L386" s="10">
        <f t="shared" si="255"/>
        <v>0</v>
      </c>
      <c r="M386" s="10">
        <f t="shared" si="255"/>
        <v>17142.256359999999</v>
      </c>
      <c r="N386" s="10">
        <f t="shared" si="255"/>
        <v>17142.256359999999</v>
      </c>
      <c r="O386" s="10">
        <f t="shared" si="255"/>
        <v>17142.256359999999</v>
      </c>
    </row>
    <row r="387" spans="1:15" ht="28.5" customHeight="1" outlineLevel="6">
      <c r="A387" s="169" t="s">
        <v>19</v>
      </c>
      <c r="B387" s="156" t="s">
        <v>35</v>
      </c>
      <c r="C387" s="156" t="s">
        <v>17</v>
      </c>
      <c r="D387" s="156" t="s">
        <v>645</v>
      </c>
      <c r="E387" s="156" t="s">
        <v>20</v>
      </c>
      <c r="F387" s="155">
        <f>F388</f>
        <v>17142.256359999999</v>
      </c>
      <c r="G387" s="120">
        <f t="shared" ref="G387:O387" si="256">G388</f>
        <v>0</v>
      </c>
      <c r="H387" s="10">
        <f t="shared" si="256"/>
        <v>0</v>
      </c>
      <c r="I387" s="10">
        <f t="shared" si="256"/>
        <v>0</v>
      </c>
      <c r="J387" s="10">
        <f t="shared" si="256"/>
        <v>0</v>
      </c>
      <c r="K387" s="10">
        <f t="shared" si="256"/>
        <v>0</v>
      </c>
      <c r="L387" s="10">
        <f t="shared" si="256"/>
        <v>0</v>
      </c>
      <c r="M387" s="10">
        <f t="shared" si="256"/>
        <v>17142.256359999999</v>
      </c>
      <c r="N387" s="10">
        <f t="shared" si="256"/>
        <v>17142.256359999999</v>
      </c>
      <c r="O387" s="10">
        <f t="shared" si="256"/>
        <v>17142.256359999999</v>
      </c>
    </row>
    <row r="388" spans="1:15" ht="28.5" customHeight="1" outlineLevel="6">
      <c r="A388" s="169" t="s">
        <v>21</v>
      </c>
      <c r="B388" s="156" t="s">
        <v>35</v>
      </c>
      <c r="C388" s="156" t="s">
        <v>17</v>
      </c>
      <c r="D388" s="156" t="s">
        <v>645</v>
      </c>
      <c r="E388" s="156" t="s">
        <v>22</v>
      </c>
      <c r="F388" s="155">
        <f>G388+H388+I388+J388+K388+L388+M388</f>
        <v>17142.256359999999</v>
      </c>
      <c r="G388" s="121"/>
      <c r="H388" s="16"/>
      <c r="I388" s="16"/>
      <c r="J388" s="16"/>
      <c r="K388" s="16"/>
      <c r="L388" s="16"/>
      <c r="M388" s="80">
        <v>17142.256359999999</v>
      </c>
      <c r="N388" s="80">
        <v>17142.256359999999</v>
      </c>
      <c r="O388" s="80">
        <v>17142.256359999999</v>
      </c>
    </row>
    <row r="389" spans="1:15" ht="28.5" customHeight="1" outlineLevel="6">
      <c r="A389" s="169" t="s">
        <v>627</v>
      </c>
      <c r="B389" s="156" t="s">
        <v>35</v>
      </c>
      <c r="C389" s="156" t="s">
        <v>17</v>
      </c>
      <c r="D389" s="156" t="s">
        <v>646</v>
      </c>
      <c r="E389" s="156" t="s">
        <v>1</v>
      </c>
      <c r="F389" s="155">
        <f>F390</f>
        <v>173.155</v>
      </c>
      <c r="G389" s="120">
        <f t="shared" ref="G389:O389" si="257">G390</f>
        <v>0</v>
      </c>
      <c r="H389" s="10">
        <f t="shared" si="257"/>
        <v>0</v>
      </c>
      <c r="I389" s="10">
        <f t="shared" si="257"/>
        <v>0</v>
      </c>
      <c r="J389" s="10">
        <f t="shared" si="257"/>
        <v>0</v>
      </c>
      <c r="K389" s="10">
        <f t="shared" si="257"/>
        <v>0</v>
      </c>
      <c r="L389" s="10">
        <f t="shared" si="257"/>
        <v>173.155</v>
      </c>
      <c r="M389" s="10">
        <f t="shared" si="257"/>
        <v>0</v>
      </c>
      <c r="N389" s="10">
        <f t="shared" si="257"/>
        <v>173.155</v>
      </c>
      <c r="O389" s="10">
        <f t="shared" si="257"/>
        <v>173.155</v>
      </c>
    </row>
    <row r="390" spans="1:15" ht="28.5" customHeight="1" outlineLevel="6">
      <c r="A390" s="169" t="s">
        <v>19</v>
      </c>
      <c r="B390" s="156" t="s">
        <v>35</v>
      </c>
      <c r="C390" s="156" t="s">
        <v>17</v>
      </c>
      <c r="D390" s="156" t="s">
        <v>647</v>
      </c>
      <c r="E390" s="156" t="s">
        <v>20</v>
      </c>
      <c r="F390" s="155">
        <f>F391</f>
        <v>173.155</v>
      </c>
      <c r="G390" s="120">
        <f t="shared" ref="G390:O390" si="258">G391</f>
        <v>0</v>
      </c>
      <c r="H390" s="10">
        <f t="shared" si="258"/>
        <v>0</v>
      </c>
      <c r="I390" s="10">
        <f t="shared" si="258"/>
        <v>0</v>
      </c>
      <c r="J390" s="10">
        <f t="shared" si="258"/>
        <v>0</v>
      </c>
      <c r="K390" s="10">
        <f t="shared" si="258"/>
        <v>0</v>
      </c>
      <c r="L390" s="10">
        <f t="shared" si="258"/>
        <v>173.155</v>
      </c>
      <c r="M390" s="10">
        <f t="shared" si="258"/>
        <v>0</v>
      </c>
      <c r="N390" s="10">
        <f t="shared" si="258"/>
        <v>173.155</v>
      </c>
      <c r="O390" s="10">
        <f t="shared" si="258"/>
        <v>173.155</v>
      </c>
    </row>
    <row r="391" spans="1:15" ht="28.5" customHeight="1" outlineLevel="6">
      <c r="A391" s="169" t="s">
        <v>21</v>
      </c>
      <c r="B391" s="156" t="s">
        <v>35</v>
      </c>
      <c r="C391" s="156" t="s">
        <v>17</v>
      </c>
      <c r="D391" s="156" t="s">
        <v>647</v>
      </c>
      <c r="E391" s="156" t="s">
        <v>22</v>
      </c>
      <c r="F391" s="155">
        <f>G391+H391+I391+J391+K391+L391+M391</f>
        <v>173.155</v>
      </c>
      <c r="G391" s="121"/>
      <c r="H391" s="16"/>
      <c r="I391" s="16"/>
      <c r="J391" s="16"/>
      <c r="K391" s="16"/>
      <c r="L391" s="16">
        <v>173.155</v>
      </c>
      <c r="M391" s="80"/>
      <c r="N391" s="80">
        <v>173.155</v>
      </c>
      <c r="O391" s="80">
        <v>173.155</v>
      </c>
    </row>
    <row r="392" spans="1:15" ht="17.25" customHeight="1" outlineLevel="7">
      <c r="A392" s="153" t="s">
        <v>7</v>
      </c>
      <c r="B392" s="154" t="s">
        <v>35</v>
      </c>
      <c r="C392" s="154" t="s">
        <v>17</v>
      </c>
      <c r="D392" s="154" t="s">
        <v>8</v>
      </c>
      <c r="E392" s="154" t="s">
        <v>1</v>
      </c>
      <c r="F392" s="155">
        <f>F393</f>
        <v>1983.9169999999999</v>
      </c>
      <c r="G392" s="120">
        <f t="shared" ref="G392:O392" si="259">G393</f>
        <v>725.91699999999992</v>
      </c>
      <c r="H392" s="10">
        <f t="shared" si="259"/>
        <v>0</v>
      </c>
      <c r="I392" s="10">
        <f t="shared" si="259"/>
        <v>0</v>
      </c>
      <c r="J392" s="10">
        <f t="shared" si="259"/>
        <v>1258</v>
      </c>
      <c r="K392" s="10">
        <f t="shared" si="259"/>
        <v>0</v>
      </c>
      <c r="L392" s="10">
        <f t="shared" si="259"/>
        <v>0</v>
      </c>
      <c r="M392" s="10">
        <f t="shared" si="259"/>
        <v>0</v>
      </c>
      <c r="N392" s="60">
        <f t="shared" si="259"/>
        <v>1983.9169999999999</v>
      </c>
      <c r="O392" s="60">
        <f t="shared" si="259"/>
        <v>1983.9169999999999</v>
      </c>
    </row>
    <row r="393" spans="1:15" ht="25.8" customHeight="1" outlineLevel="3">
      <c r="A393" s="153" t="s">
        <v>9</v>
      </c>
      <c r="B393" s="154" t="s">
        <v>35</v>
      </c>
      <c r="C393" s="154" t="s">
        <v>17</v>
      </c>
      <c r="D393" s="154" t="s">
        <v>10</v>
      </c>
      <c r="E393" s="154" t="s">
        <v>1</v>
      </c>
      <c r="F393" s="155">
        <f>F394+F397+F400+F405+F408</f>
        <v>1983.9169999999999</v>
      </c>
      <c r="G393" s="120">
        <f t="shared" ref="G393:O393" si="260">G394+G397+G400+G405+G408</f>
        <v>725.91699999999992</v>
      </c>
      <c r="H393" s="10">
        <f t="shared" si="260"/>
        <v>0</v>
      </c>
      <c r="I393" s="10">
        <f t="shared" si="260"/>
        <v>0</v>
      </c>
      <c r="J393" s="10">
        <f t="shared" si="260"/>
        <v>1258</v>
      </c>
      <c r="K393" s="10">
        <f t="shared" si="260"/>
        <v>0</v>
      </c>
      <c r="L393" s="10">
        <f t="shared" si="260"/>
        <v>0</v>
      </c>
      <c r="M393" s="10">
        <f>M394+M397+M400+M405+M408</f>
        <v>0</v>
      </c>
      <c r="N393" s="10">
        <f>N394+N397+N400+N405+N408</f>
        <v>1983.9169999999999</v>
      </c>
      <c r="O393" s="10">
        <f t="shared" si="260"/>
        <v>1983.9169999999999</v>
      </c>
    </row>
    <row r="394" spans="1:15" ht="15.6" hidden="1" outlineLevel="3">
      <c r="A394" s="158" t="s">
        <v>524</v>
      </c>
      <c r="B394" s="159" t="s">
        <v>35</v>
      </c>
      <c r="C394" s="159" t="s">
        <v>17</v>
      </c>
      <c r="D394" s="159" t="s">
        <v>525</v>
      </c>
      <c r="E394" s="159" t="s">
        <v>1</v>
      </c>
      <c r="F394" s="155">
        <f>F395</f>
        <v>0</v>
      </c>
      <c r="G394" s="131">
        <f t="shared" ref="G394:O394" si="261">G395</f>
        <v>0</v>
      </c>
      <c r="H394" s="72">
        <f t="shared" si="261"/>
        <v>0</v>
      </c>
      <c r="I394" s="72">
        <f t="shared" si="261"/>
        <v>0</v>
      </c>
      <c r="J394" s="72">
        <f t="shared" si="261"/>
        <v>0</v>
      </c>
      <c r="K394" s="72">
        <f t="shared" si="261"/>
        <v>0</v>
      </c>
      <c r="L394" s="72">
        <f t="shared" si="261"/>
        <v>0</v>
      </c>
      <c r="M394" s="72">
        <f t="shared" si="261"/>
        <v>0</v>
      </c>
      <c r="N394" s="72">
        <f t="shared" si="261"/>
        <v>0</v>
      </c>
      <c r="O394" s="72">
        <f t="shared" si="261"/>
        <v>0</v>
      </c>
    </row>
    <row r="395" spans="1:15" ht="26.4" hidden="1" outlineLevel="3">
      <c r="A395" s="160" t="s">
        <v>19</v>
      </c>
      <c r="B395" s="159" t="s">
        <v>35</v>
      </c>
      <c r="C395" s="159" t="s">
        <v>17</v>
      </c>
      <c r="D395" s="159" t="s">
        <v>525</v>
      </c>
      <c r="E395" s="159" t="s">
        <v>20</v>
      </c>
      <c r="F395" s="155">
        <f>F396</f>
        <v>0</v>
      </c>
      <c r="G395" s="131">
        <f t="shared" ref="G395:O395" si="262">G396</f>
        <v>0</v>
      </c>
      <c r="H395" s="72">
        <f t="shared" si="262"/>
        <v>0</v>
      </c>
      <c r="I395" s="72">
        <f t="shared" si="262"/>
        <v>0</v>
      </c>
      <c r="J395" s="72">
        <f t="shared" si="262"/>
        <v>0</v>
      </c>
      <c r="K395" s="72">
        <f t="shared" si="262"/>
        <v>0</v>
      </c>
      <c r="L395" s="72">
        <f t="shared" si="262"/>
        <v>0</v>
      </c>
      <c r="M395" s="72">
        <f t="shared" si="262"/>
        <v>0</v>
      </c>
      <c r="N395" s="72">
        <f t="shared" si="262"/>
        <v>0</v>
      </c>
      <c r="O395" s="72">
        <f t="shared" si="262"/>
        <v>0</v>
      </c>
    </row>
    <row r="396" spans="1:15" ht="26.4" hidden="1" outlineLevel="3">
      <c r="A396" s="161" t="s">
        <v>21</v>
      </c>
      <c r="B396" s="159" t="s">
        <v>35</v>
      </c>
      <c r="C396" s="159" t="s">
        <v>17</v>
      </c>
      <c r="D396" s="159" t="s">
        <v>525</v>
      </c>
      <c r="E396" s="159" t="s">
        <v>22</v>
      </c>
      <c r="F396" s="155">
        <f>G396+H396+I396+J396+K396+L396+M396</f>
        <v>0</v>
      </c>
      <c r="G396" s="131"/>
      <c r="H396" s="72"/>
      <c r="I396" s="72"/>
      <c r="J396" s="72"/>
      <c r="K396" s="72"/>
      <c r="L396" s="72"/>
      <c r="M396" s="88"/>
      <c r="N396" s="88"/>
      <c r="O396" s="88"/>
    </row>
    <row r="397" spans="1:15" ht="26.4" hidden="1" outlineLevel="3">
      <c r="A397" s="157" t="s">
        <v>389</v>
      </c>
      <c r="B397" s="154" t="s">
        <v>35</v>
      </c>
      <c r="C397" s="154" t="s">
        <v>17</v>
      </c>
      <c r="D397" s="154" t="s">
        <v>390</v>
      </c>
      <c r="E397" s="154" t="s">
        <v>1</v>
      </c>
      <c r="F397" s="155">
        <f>F398</f>
        <v>0</v>
      </c>
      <c r="G397" s="120">
        <f t="shared" ref="G397:O397" si="263">G398</f>
        <v>0</v>
      </c>
      <c r="H397" s="10">
        <f t="shared" si="263"/>
        <v>0</v>
      </c>
      <c r="I397" s="10">
        <f t="shared" si="263"/>
        <v>0</v>
      </c>
      <c r="J397" s="10">
        <f t="shared" si="263"/>
        <v>0</v>
      </c>
      <c r="K397" s="10">
        <f t="shared" si="263"/>
        <v>0</v>
      </c>
      <c r="L397" s="10">
        <f t="shared" si="263"/>
        <v>0</v>
      </c>
      <c r="M397" s="10">
        <f t="shared" si="263"/>
        <v>0</v>
      </c>
      <c r="N397" s="10">
        <f t="shared" si="263"/>
        <v>0</v>
      </c>
      <c r="O397" s="10">
        <f t="shared" si="263"/>
        <v>0</v>
      </c>
    </row>
    <row r="398" spans="1:15" ht="15.6" hidden="1" outlineLevel="3">
      <c r="A398" s="157" t="s">
        <v>23</v>
      </c>
      <c r="B398" s="154" t="s">
        <v>35</v>
      </c>
      <c r="C398" s="154" t="s">
        <v>17</v>
      </c>
      <c r="D398" s="154" t="s">
        <v>390</v>
      </c>
      <c r="E398" s="154" t="s">
        <v>24</v>
      </c>
      <c r="F398" s="155">
        <f>F399</f>
        <v>0</v>
      </c>
      <c r="G398" s="120">
        <f t="shared" ref="G398:O398" si="264">G399</f>
        <v>0</v>
      </c>
      <c r="H398" s="10">
        <f t="shared" si="264"/>
        <v>0</v>
      </c>
      <c r="I398" s="10">
        <f t="shared" si="264"/>
        <v>0</v>
      </c>
      <c r="J398" s="10">
        <f t="shared" si="264"/>
        <v>0</v>
      </c>
      <c r="K398" s="10">
        <f t="shared" si="264"/>
        <v>0</v>
      </c>
      <c r="L398" s="10">
        <f t="shared" si="264"/>
        <v>0</v>
      </c>
      <c r="M398" s="10">
        <f t="shared" si="264"/>
        <v>0</v>
      </c>
      <c r="N398" s="10">
        <f t="shared" si="264"/>
        <v>0</v>
      </c>
      <c r="O398" s="10">
        <f t="shared" si="264"/>
        <v>0</v>
      </c>
    </row>
    <row r="399" spans="1:15" ht="15.6" hidden="1" outlineLevel="3">
      <c r="A399" s="157" t="s">
        <v>25</v>
      </c>
      <c r="B399" s="154" t="s">
        <v>35</v>
      </c>
      <c r="C399" s="154" t="s">
        <v>17</v>
      </c>
      <c r="D399" s="154" t="s">
        <v>390</v>
      </c>
      <c r="E399" s="154" t="s">
        <v>26</v>
      </c>
      <c r="F399" s="155">
        <f>G399+H399+I399+J399+K399+L399+M399</f>
        <v>0</v>
      </c>
      <c r="G399" s="120"/>
      <c r="H399" s="10"/>
      <c r="I399" s="10"/>
      <c r="J399" s="10"/>
      <c r="K399" s="10"/>
      <c r="L399" s="10"/>
      <c r="M399" s="35"/>
      <c r="N399" s="35"/>
      <c r="O399" s="35"/>
    </row>
    <row r="400" spans="1:15" ht="15.6" outlineLevel="4">
      <c r="A400" s="153" t="s">
        <v>138</v>
      </c>
      <c r="B400" s="154" t="s">
        <v>35</v>
      </c>
      <c r="C400" s="154" t="s">
        <v>17</v>
      </c>
      <c r="D400" s="154" t="s">
        <v>139</v>
      </c>
      <c r="E400" s="154" t="s">
        <v>1</v>
      </c>
      <c r="F400" s="155">
        <f>F401+F403</f>
        <v>1475.9169999999999</v>
      </c>
      <c r="G400" s="120">
        <f t="shared" ref="G400:M400" si="265">G401+G403</f>
        <v>725.91699999999992</v>
      </c>
      <c r="H400" s="10">
        <f t="shared" si="265"/>
        <v>0</v>
      </c>
      <c r="I400" s="10">
        <f t="shared" si="265"/>
        <v>0</v>
      </c>
      <c r="J400" s="10">
        <f t="shared" si="265"/>
        <v>750</v>
      </c>
      <c r="K400" s="10">
        <f t="shared" si="265"/>
        <v>0</v>
      </c>
      <c r="L400" s="10">
        <f t="shared" si="265"/>
        <v>0</v>
      </c>
      <c r="M400" s="10">
        <f t="shared" si="265"/>
        <v>0</v>
      </c>
      <c r="N400" s="10">
        <f>N401+N403</f>
        <v>1475.9169999999999</v>
      </c>
      <c r="O400" s="10">
        <f>O401+O403</f>
        <v>1475.9169999999999</v>
      </c>
    </row>
    <row r="401" spans="1:15" ht="42.75" customHeight="1" outlineLevel="5">
      <c r="A401" s="153" t="s">
        <v>12</v>
      </c>
      <c r="B401" s="154" t="s">
        <v>35</v>
      </c>
      <c r="C401" s="154" t="s">
        <v>17</v>
      </c>
      <c r="D401" s="154" t="s">
        <v>139</v>
      </c>
      <c r="E401" s="154" t="s">
        <v>13</v>
      </c>
      <c r="F401" s="155">
        <f>F402</f>
        <v>725.91699999999992</v>
      </c>
      <c r="G401" s="120">
        <f t="shared" ref="G401:O401" si="266">G402</f>
        <v>725.91699999999992</v>
      </c>
      <c r="H401" s="10">
        <f t="shared" si="266"/>
        <v>0</v>
      </c>
      <c r="I401" s="10">
        <f t="shared" si="266"/>
        <v>0</v>
      </c>
      <c r="J401" s="10">
        <f t="shared" si="266"/>
        <v>0</v>
      </c>
      <c r="K401" s="10">
        <f t="shared" si="266"/>
        <v>0</v>
      </c>
      <c r="L401" s="10">
        <f t="shared" si="266"/>
        <v>0</v>
      </c>
      <c r="M401" s="10">
        <f t="shared" si="266"/>
        <v>0</v>
      </c>
      <c r="N401" s="10">
        <f t="shared" si="266"/>
        <v>725.91700000000003</v>
      </c>
      <c r="O401" s="10">
        <f t="shared" si="266"/>
        <v>725.91700000000003</v>
      </c>
    </row>
    <row r="402" spans="1:15" outlineLevel="6">
      <c r="A402" s="153" t="s">
        <v>72</v>
      </c>
      <c r="B402" s="154" t="s">
        <v>35</v>
      </c>
      <c r="C402" s="154" t="s">
        <v>17</v>
      </c>
      <c r="D402" s="154" t="s">
        <v>139</v>
      </c>
      <c r="E402" s="154" t="s">
        <v>73</v>
      </c>
      <c r="F402" s="155">
        <f>G402+H402+I402+J402+K402+L402+M402</f>
        <v>725.91699999999992</v>
      </c>
      <c r="G402" s="121">
        <f>557.54+168.377</f>
        <v>725.91699999999992</v>
      </c>
      <c r="H402" s="75"/>
      <c r="I402" s="75"/>
      <c r="J402" s="75"/>
      <c r="K402" s="16"/>
      <c r="L402" s="75"/>
      <c r="M402" s="16"/>
      <c r="N402" s="16">
        <v>725.91700000000003</v>
      </c>
      <c r="O402" s="16">
        <v>725.91700000000003</v>
      </c>
    </row>
    <row r="403" spans="1:15" ht="26.4" outlineLevel="7">
      <c r="A403" s="153" t="s">
        <v>19</v>
      </c>
      <c r="B403" s="154" t="s">
        <v>35</v>
      </c>
      <c r="C403" s="154" t="s">
        <v>17</v>
      </c>
      <c r="D403" s="154" t="s">
        <v>139</v>
      </c>
      <c r="E403" s="154" t="s">
        <v>20</v>
      </c>
      <c r="F403" s="155">
        <f>F404</f>
        <v>750</v>
      </c>
      <c r="G403" s="131">
        <f t="shared" ref="G403:O403" si="267">G404</f>
        <v>0</v>
      </c>
      <c r="H403" s="72">
        <f t="shared" si="267"/>
        <v>0</v>
      </c>
      <c r="I403" s="72">
        <f t="shared" si="267"/>
        <v>0</v>
      </c>
      <c r="J403" s="72">
        <f t="shared" si="267"/>
        <v>750</v>
      </c>
      <c r="K403" s="72">
        <f t="shared" si="267"/>
        <v>0</v>
      </c>
      <c r="L403" s="72">
        <f t="shared" si="267"/>
        <v>0</v>
      </c>
      <c r="M403" s="72">
        <f t="shared" si="267"/>
        <v>0</v>
      </c>
      <c r="N403" s="72">
        <f t="shared" si="267"/>
        <v>750</v>
      </c>
      <c r="O403" s="72">
        <f t="shared" si="267"/>
        <v>750</v>
      </c>
    </row>
    <row r="404" spans="1:15" ht="26.4" outlineLevel="2">
      <c r="A404" s="153" t="s">
        <v>21</v>
      </c>
      <c r="B404" s="154" t="s">
        <v>35</v>
      </c>
      <c r="C404" s="154" t="s">
        <v>17</v>
      </c>
      <c r="D404" s="154" t="s">
        <v>139</v>
      </c>
      <c r="E404" s="154" t="s">
        <v>22</v>
      </c>
      <c r="F404" s="155">
        <f>G404+H404+I404+J404+K404+L404+M404</f>
        <v>750</v>
      </c>
      <c r="G404" s="132"/>
      <c r="H404" s="89"/>
      <c r="I404" s="89"/>
      <c r="J404" s="89">
        <v>750</v>
      </c>
      <c r="K404" s="89"/>
      <c r="L404" s="89"/>
      <c r="M404" s="89"/>
      <c r="N404" s="89">
        <v>750</v>
      </c>
      <c r="O404" s="89">
        <v>750</v>
      </c>
    </row>
    <row r="405" spans="1:15" ht="30" customHeight="1" outlineLevel="4">
      <c r="A405" s="153" t="s">
        <v>140</v>
      </c>
      <c r="B405" s="154" t="s">
        <v>35</v>
      </c>
      <c r="C405" s="154" t="s">
        <v>17</v>
      </c>
      <c r="D405" s="154" t="s">
        <v>141</v>
      </c>
      <c r="E405" s="154" t="s">
        <v>1</v>
      </c>
      <c r="F405" s="155">
        <f>F406</f>
        <v>50</v>
      </c>
      <c r="G405" s="131">
        <f t="shared" ref="G405:O405" si="268">G406</f>
        <v>0</v>
      </c>
      <c r="H405" s="72">
        <f t="shared" si="268"/>
        <v>0</v>
      </c>
      <c r="I405" s="72">
        <f t="shared" si="268"/>
        <v>0</v>
      </c>
      <c r="J405" s="72">
        <f t="shared" si="268"/>
        <v>50</v>
      </c>
      <c r="K405" s="72">
        <f t="shared" si="268"/>
        <v>0</v>
      </c>
      <c r="L405" s="72">
        <f t="shared" si="268"/>
        <v>0</v>
      </c>
      <c r="M405" s="72">
        <f t="shared" si="268"/>
        <v>0</v>
      </c>
      <c r="N405" s="72">
        <f t="shared" si="268"/>
        <v>50</v>
      </c>
      <c r="O405" s="72">
        <f t="shared" si="268"/>
        <v>50</v>
      </c>
    </row>
    <row r="406" spans="1:15" ht="26.4" outlineLevel="5">
      <c r="A406" s="153" t="s">
        <v>19</v>
      </c>
      <c r="B406" s="154" t="s">
        <v>35</v>
      </c>
      <c r="C406" s="154" t="s">
        <v>17</v>
      </c>
      <c r="D406" s="154" t="s">
        <v>141</v>
      </c>
      <c r="E406" s="154" t="s">
        <v>20</v>
      </c>
      <c r="F406" s="155">
        <f>F407</f>
        <v>50</v>
      </c>
      <c r="G406" s="131">
        <f t="shared" ref="G406:O406" si="269">G407</f>
        <v>0</v>
      </c>
      <c r="H406" s="72">
        <f t="shared" si="269"/>
        <v>0</v>
      </c>
      <c r="I406" s="10">
        <f t="shared" si="269"/>
        <v>0</v>
      </c>
      <c r="J406" s="72">
        <f t="shared" si="269"/>
        <v>50</v>
      </c>
      <c r="K406" s="72">
        <f t="shared" si="269"/>
        <v>0</v>
      </c>
      <c r="L406" s="72">
        <f t="shared" si="269"/>
        <v>0</v>
      </c>
      <c r="M406" s="72">
        <f t="shared" si="269"/>
        <v>0</v>
      </c>
      <c r="N406" s="72">
        <f t="shared" si="269"/>
        <v>50</v>
      </c>
      <c r="O406" s="72">
        <f t="shared" si="269"/>
        <v>50</v>
      </c>
    </row>
    <row r="407" spans="1:15" ht="26.4" outlineLevel="6">
      <c r="A407" s="153" t="s">
        <v>21</v>
      </c>
      <c r="B407" s="154" t="s">
        <v>35</v>
      </c>
      <c r="C407" s="154" t="s">
        <v>17</v>
      </c>
      <c r="D407" s="154" t="s">
        <v>141</v>
      </c>
      <c r="E407" s="154" t="s">
        <v>22</v>
      </c>
      <c r="F407" s="155">
        <f>G407+H407+I407+J407+K407+L407+M407</f>
        <v>50</v>
      </c>
      <c r="G407" s="121"/>
      <c r="H407" s="89"/>
      <c r="I407" s="16"/>
      <c r="J407" s="89">
        <v>50</v>
      </c>
      <c r="K407" s="89"/>
      <c r="L407" s="89"/>
      <c r="M407" s="89"/>
      <c r="N407" s="89">
        <v>50</v>
      </c>
      <c r="O407" s="89">
        <v>50</v>
      </c>
    </row>
    <row r="408" spans="1:15" ht="22.2" customHeight="1" outlineLevel="6">
      <c r="A408" s="153" t="s">
        <v>441</v>
      </c>
      <c r="B408" s="154" t="s">
        <v>35</v>
      </c>
      <c r="C408" s="154" t="s">
        <v>17</v>
      </c>
      <c r="D408" s="154" t="s">
        <v>440</v>
      </c>
      <c r="E408" s="154" t="s">
        <v>1</v>
      </c>
      <c r="F408" s="155">
        <f>F409</f>
        <v>458</v>
      </c>
      <c r="G408" s="120">
        <f t="shared" ref="G408:O408" si="270">G409</f>
        <v>0</v>
      </c>
      <c r="H408" s="10">
        <f t="shared" si="270"/>
        <v>0</v>
      </c>
      <c r="I408" s="10">
        <f t="shared" si="270"/>
        <v>0</v>
      </c>
      <c r="J408" s="10">
        <f t="shared" si="270"/>
        <v>458</v>
      </c>
      <c r="K408" s="10">
        <f t="shared" si="270"/>
        <v>0</v>
      </c>
      <c r="L408" s="10">
        <f t="shared" si="270"/>
        <v>0</v>
      </c>
      <c r="M408" s="10">
        <f t="shared" si="270"/>
        <v>0</v>
      </c>
      <c r="N408" s="10">
        <f t="shared" si="270"/>
        <v>458</v>
      </c>
      <c r="O408" s="10">
        <f t="shared" si="270"/>
        <v>458</v>
      </c>
    </row>
    <row r="409" spans="1:15" ht="26.4" outlineLevel="6">
      <c r="A409" s="153" t="s">
        <v>19</v>
      </c>
      <c r="B409" s="154" t="s">
        <v>35</v>
      </c>
      <c r="C409" s="154" t="s">
        <v>17</v>
      </c>
      <c r="D409" s="154" t="s">
        <v>440</v>
      </c>
      <c r="E409" s="154" t="s">
        <v>20</v>
      </c>
      <c r="F409" s="155">
        <f>F410</f>
        <v>458</v>
      </c>
      <c r="G409" s="120">
        <f t="shared" ref="G409:O409" si="271">G410</f>
        <v>0</v>
      </c>
      <c r="H409" s="10">
        <f t="shared" si="271"/>
        <v>0</v>
      </c>
      <c r="I409" s="10">
        <f t="shared" si="271"/>
        <v>0</v>
      </c>
      <c r="J409" s="10">
        <f t="shared" si="271"/>
        <v>458</v>
      </c>
      <c r="K409" s="10">
        <f t="shared" si="271"/>
        <v>0</v>
      </c>
      <c r="L409" s="10">
        <f t="shared" si="271"/>
        <v>0</v>
      </c>
      <c r="M409" s="10">
        <f t="shared" si="271"/>
        <v>0</v>
      </c>
      <c r="N409" s="10">
        <f t="shared" si="271"/>
        <v>458</v>
      </c>
      <c r="O409" s="10">
        <f t="shared" si="271"/>
        <v>458</v>
      </c>
    </row>
    <row r="410" spans="1:15" ht="26.4" outlineLevel="6">
      <c r="A410" s="153" t="s">
        <v>21</v>
      </c>
      <c r="B410" s="154" t="s">
        <v>35</v>
      </c>
      <c r="C410" s="154" t="s">
        <v>17</v>
      </c>
      <c r="D410" s="154" t="s">
        <v>440</v>
      </c>
      <c r="E410" s="154" t="s">
        <v>22</v>
      </c>
      <c r="F410" s="155">
        <f>G410+H410+I410+J410+K410+L410+M410</f>
        <v>458</v>
      </c>
      <c r="G410" s="121"/>
      <c r="H410" s="16"/>
      <c r="I410" s="16"/>
      <c r="J410" s="16">
        <v>458</v>
      </c>
      <c r="K410" s="16"/>
      <c r="L410" s="16"/>
      <c r="M410" s="16"/>
      <c r="N410" s="16">
        <v>458</v>
      </c>
      <c r="O410" s="16">
        <v>458</v>
      </c>
    </row>
    <row r="411" spans="1:15" ht="15.6" outlineLevel="7">
      <c r="A411" s="153" t="s">
        <v>142</v>
      </c>
      <c r="B411" s="154" t="s">
        <v>35</v>
      </c>
      <c r="C411" s="154" t="s">
        <v>35</v>
      </c>
      <c r="D411" s="154" t="s">
        <v>4</v>
      </c>
      <c r="E411" s="154" t="s">
        <v>1</v>
      </c>
      <c r="F411" s="155">
        <f>F412</f>
        <v>3.884E-2</v>
      </c>
      <c r="G411" s="118">
        <f t="shared" ref="G411:O411" si="272">G412</f>
        <v>0</v>
      </c>
      <c r="H411" s="8">
        <f t="shared" si="272"/>
        <v>0</v>
      </c>
      <c r="I411" s="8">
        <f t="shared" si="272"/>
        <v>0</v>
      </c>
      <c r="J411" s="8">
        <f t="shared" si="272"/>
        <v>0</v>
      </c>
      <c r="K411" s="8">
        <f t="shared" si="272"/>
        <v>0</v>
      </c>
      <c r="L411" s="8">
        <f t="shared" si="272"/>
        <v>0</v>
      </c>
      <c r="M411" s="8">
        <f t="shared" si="272"/>
        <v>3.884E-2</v>
      </c>
      <c r="N411" s="8">
        <f t="shared" si="272"/>
        <v>4.0379999999999999E-2</v>
      </c>
      <c r="O411" s="8">
        <f t="shared" si="272"/>
        <v>4.2000000000000003E-2</v>
      </c>
    </row>
    <row r="412" spans="1:15" ht="18.75" customHeight="1" outlineLevel="6">
      <c r="A412" s="153" t="s">
        <v>7</v>
      </c>
      <c r="B412" s="154" t="s">
        <v>35</v>
      </c>
      <c r="C412" s="154" t="s">
        <v>35</v>
      </c>
      <c r="D412" s="154" t="s">
        <v>8</v>
      </c>
      <c r="E412" s="154" t="s">
        <v>1</v>
      </c>
      <c r="F412" s="155">
        <f>F413</f>
        <v>3.884E-2</v>
      </c>
      <c r="G412" s="120">
        <f t="shared" ref="G412:O412" si="273">G413</f>
        <v>0</v>
      </c>
      <c r="H412" s="10">
        <f t="shared" si="273"/>
        <v>0</v>
      </c>
      <c r="I412" s="10">
        <f t="shared" si="273"/>
        <v>0</v>
      </c>
      <c r="J412" s="10">
        <f t="shared" si="273"/>
        <v>0</v>
      </c>
      <c r="K412" s="10">
        <f t="shared" si="273"/>
        <v>0</v>
      </c>
      <c r="L412" s="10">
        <f t="shared" si="273"/>
        <v>0</v>
      </c>
      <c r="M412" s="10">
        <f t="shared" si="273"/>
        <v>3.884E-2</v>
      </c>
      <c r="N412" s="60">
        <f t="shared" si="273"/>
        <v>4.0379999999999999E-2</v>
      </c>
      <c r="O412" s="60">
        <f t="shared" si="273"/>
        <v>4.2000000000000003E-2</v>
      </c>
    </row>
    <row r="413" spans="1:15" ht="26.4" outlineLevel="7">
      <c r="A413" s="153" t="s">
        <v>9</v>
      </c>
      <c r="B413" s="154" t="s">
        <v>35</v>
      </c>
      <c r="C413" s="154" t="s">
        <v>35</v>
      </c>
      <c r="D413" s="154" t="s">
        <v>10</v>
      </c>
      <c r="E413" s="154" t="s">
        <v>1</v>
      </c>
      <c r="F413" s="155">
        <f>F414</f>
        <v>3.884E-2</v>
      </c>
      <c r="G413" s="120">
        <f t="shared" ref="G413:O413" si="274">G414</f>
        <v>0</v>
      </c>
      <c r="H413" s="10">
        <f t="shared" si="274"/>
        <v>0</v>
      </c>
      <c r="I413" s="10">
        <f t="shared" si="274"/>
        <v>0</v>
      </c>
      <c r="J413" s="10">
        <f t="shared" si="274"/>
        <v>0</v>
      </c>
      <c r="K413" s="10">
        <f t="shared" si="274"/>
        <v>0</v>
      </c>
      <c r="L413" s="10">
        <f t="shared" si="274"/>
        <v>0</v>
      </c>
      <c r="M413" s="10">
        <f t="shared" si="274"/>
        <v>3.884E-2</v>
      </c>
      <c r="N413" s="10">
        <f t="shared" si="274"/>
        <v>4.0379999999999999E-2</v>
      </c>
      <c r="O413" s="10">
        <f t="shared" si="274"/>
        <v>4.2000000000000003E-2</v>
      </c>
    </row>
    <row r="414" spans="1:15" ht="39.6" outlineLevel="6">
      <c r="A414" s="153" t="s">
        <v>526</v>
      </c>
      <c r="B414" s="154" t="s">
        <v>35</v>
      </c>
      <c r="C414" s="154" t="s">
        <v>35</v>
      </c>
      <c r="D414" s="154" t="s">
        <v>143</v>
      </c>
      <c r="E414" s="154" t="s">
        <v>1</v>
      </c>
      <c r="F414" s="155">
        <f>F415+F417</f>
        <v>3.884E-2</v>
      </c>
      <c r="G414" s="120">
        <f t="shared" ref="G414:L414" si="275">G415+G417</f>
        <v>0</v>
      </c>
      <c r="H414" s="10">
        <f t="shared" si="275"/>
        <v>0</v>
      </c>
      <c r="I414" s="10">
        <f t="shared" si="275"/>
        <v>0</v>
      </c>
      <c r="J414" s="10">
        <f t="shared" si="275"/>
        <v>0</v>
      </c>
      <c r="K414" s="10">
        <f t="shared" si="275"/>
        <v>0</v>
      </c>
      <c r="L414" s="10">
        <f t="shared" si="275"/>
        <v>0</v>
      </c>
      <c r="M414" s="10">
        <f>M415+M417</f>
        <v>3.884E-2</v>
      </c>
      <c r="N414" s="10">
        <f>N415+N417</f>
        <v>4.0379999999999999E-2</v>
      </c>
      <c r="O414" s="10">
        <f>O415+O417</f>
        <v>4.2000000000000003E-2</v>
      </c>
    </row>
    <row r="415" spans="1:15" ht="0.6" hidden="1" customHeight="1" outlineLevel="6">
      <c r="A415" s="169" t="s">
        <v>12</v>
      </c>
      <c r="B415" s="156" t="s">
        <v>35</v>
      </c>
      <c r="C415" s="156" t="s">
        <v>35</v>
      </c>
      <c r="D415" s="156" t="s">
        <v>143</v>
      </c>
      <c r="E415" s="156" t="s">
        <v>13</v>
      </c>
      <c r="F415" s="155">
        <f>F416</f>
        <v>0</v>
      </c>
      <c r="G415" s="120">
        <f t="shared" ref="G415:O415" si="276">G416</f>
        <v>0</v>
      </c>
      <c r="H415" s="10">
        <f t="shared" si="276"/>
        <v>0</v>
      </c>
      <c r="I415" s="10">
        <f t="shared" si="276"/>
        <v>0</v>
      </c>
      <c r="J415" s="10">
        <f t="shared" si="276"/>
        <v>0</v>
      </c>
      <c r="K415" s="10">
        <f t="shared" si="276"/>
        <v>0</v>
      </c>
      <c r="L415" s="10">
        <f t="shared" si="276"/>
        <v>0</v>
      </c>
      <c r="M415" s="10">
        <f t="shared" si="276"/>
        <v>0</v>
      </c>
      <c r="N415" s="10">
        <f t="shared" si="276"/>
        <v>0</v>
      </c>
      <c r="O415" s="10">
        <f t="shared" si="276"/>
        <v>0</v>
      </c>
    </row>
    <row r="416" spans="1:15" ht="26.4" hidden="1" outlineLevel="6">
      <c r="A416" s="169" t="s">
        <v>14</v>
      </c>
      <c r="B416" s="156" t="s">
        <v>35</v>
      </c>
      <c r="C416" s="156" t="s">
        <v>35</v>
      </c>
      <c r="D416" s="156" t="s">
        <v>143</v>
      </c>
      <c r="E416" s="156" t="s">
        <v>15</v>
      </c>
      <c r="F416" s="155">
        <f>G416+H416+I416+J416+K416+L416+M416</f>
        <v>0</v>
      </c>
      <c r="G416" s="120"/>
      <c r="H416" s="10"/>
      <c r="I416" s="10"/>
      <c r="J416" s="10"/>
      <c r="K416" s="10"/>
      <c r="L416" s="10"/>
      <c r="M416" s="10">
        <v>0</v>
      </c>
      <c r="N416" s="10">
        <v>0</v>
      </c>
      <c r="O416" s="10">
        <v>0</v>
      </c>
    </row>
    <row r="417" spans="1:15" ht="26.4" outlineLevel="7">
      <c r="A417" s="153" t="s">
        <v>19</v>
      </c>
      <c r="B417" s="154" t="s">
        <v>35</v>
      </c>
      <c r="C417" s="154" t="s">
        <v>35</v>
      </c>
      <c r="D417" s="154" t="s">
        <v>143</v>
      </c>
      <c r="E417" s="154" t="s">
        <v>20</v>
      </c>
      <c r="F417" s="155">
        <f>F418</f>
        <v>3.884E-2</v>
      </c>
      <c r="G417" s="120">
        <f t="shared" ref="G417:O417" si="277">G418</f>
        <v>0</v>
      </c>
      <c r="H417" s="10">
        <f t="shared" si="277"/>
        <v>0</v>
      </c>
      <c r="I417" s="10">
        <f t="shared" si="277"/>
        <v>0</v>
      </c>
      <c r="J417" s="10">
        <f t="shared" si="277"/>
        <v>0</v>
      </c>
      <c r="K417" s="10">
        <f t="shared" si="277"/>
        <v>0</v>
      </c>
      <c r="L417" s="10">
        <f t="shared" si="277"/>
        <v>0</v>
      </c>
      <c r="M417" s="10">
        <f t="shared" si="277"/>
        <v>3.884E-2</v>
      </c>
      <c r="N417" s="10">
        <f t="shared" si="277"/>
        <v>4.0379999999999999E-2</v>
      </c>
      <c r="O417" s="10">
        <f t="shared" si="277"/>
        <v>4.2000000000000003E-2</v>
      </c>
    </row>
    <row r="418" spans="1:15" ht="26.4" outlineLevel="5">
      <c r="A418" s="153" t="s">
        <v>21</v>
      </c>
      <c r="B418" s="154" t="s">
        <v>35</v>
      </c>
      <c r="C418" s="154" t="s">
        <v>35</v>
      </c>
      <c r="D418" s="154" t="s">
        <v>143</v>
      </c>
      <c r="E418" s="154" t="s">
        <v>22</v>
      </c>
      <c r="F418" s="155">
        <f>G418+H418+I418+J418+K418+L418+M418</f>
        <v>3.884E-2</v>
      </c>
      <c r="G418" s="121"/>
      <c r="H418" s="16"/>
      <c r="I418" s="16"/>
      <c r="J418" s="16"/>
      <c r="K418" s="16"/>
      <c r="L418" s="16"/>
      <c r="M418" s="17">
        <v>3.884E-2</v>
      </c>
      <c r="N418" s="17">
        <v>4.0379999999999999E-2</v>
      </c>
      <c r="O418" s="17">
        <v>4.2000000000000003E-2</v>
      </c>
    </row>
    <row r="419" spans="1:15" ht="15.6" outlineLevel="6">
      <c r="A419" s="150" t="s">
        <v>144</v>
      </c>
      <c r="B419" s="151" t="s">
        <v>145</v>
      </c>
      <c r="C419" s="151" t="s">
        <v>3</v>
      </c>
      <c r="D419" s="151" t="s">
        <v>4</v>
      </c>
      <c r="E419" s="151" t="s">
        <v>1</v>
      </c>
      <c r="F419" s="152">
        <f t="shared" ref="F419:O419" si="278">F420+F461+F535+F564+F576+F582</f>
        <v>1063192.8483300002</v>
      </c>
      <c r="G419" s="118">
        <f t="shared" si="278"/>
        <v>172850.47099999999</v>
      </c>
      <c r="H419" s="8">
        <f t="shared" si="278"/>
        <v>82885.742999999988</v>
      </c>
      <c r="I419" s="8">
        <f t="shared" si="278"/>
        <v>5837.7100000000009</v>
      </c>
      <c r="J419" s="8">
        <f t="shared" si="278"/>
        <v>0</v>
      </c>
      <c r="K419" s="8">
        <f t="shared" si="278"/>
        <v>8403.1509999999998</v>
      </c>
      <c r="L419" s="8">
        <f t="shared" si="278"/>
        <v>48628.757999999994</v>
      </c>
      <c r="M419" s="8">
        <f t="shared" si="278"/>
        <v>744587.01532999997</v>
      </c>
      <c r="N419" s="8">
        <f t="shared" si="278"/>
        <v>1073349.5859000001</v>
      </c>
      <c r="O419" s="8">
        <f t="shared" si="278"/>
        <v>1115011.0804000001</v>
      </c>
    </row>
    <row r="420" spans="1:15" ht="15.6" outlineLevel="7">
      <c r="A420" s="153" t="s">
        <v>146</v>
      </c>
      <c r="B420" s="154" t="s">
        <v>145</v>
      </c>
      <c r="C420" s="154" t="s">
        <v>2</v>
      </c>
      <c r="D420" s="154" t="s">
        <v>4</v>
      </c>
      <c r="E420" s="154" t="s">
        <v>1</v>
      </c>
      <c r="F420" s="155">
        <f>F421+F456</f>
        <v>332068.62900000002</v>
      </c>
      <c r="G420" s="118">
        <f t="shared" ref="G420:O420" si="279">G421+G456</f>
        <v>58590</v>
      </c>
      <c r="H420" s="8">
        <f t="shared" si="279"/>
        <v>31906.653999999999</v>
      </c>
      <c r="I420" s="8">
        <f t="shared" si="279"/>
        <v>2360.71</v>
      </c>
      <c r="J420" s="8">
        <f t="shared" si="279"/>
        <v>0</v>
      </c>
      <c r="K420" s="8">
        <f t="shared" si="279"/>
        <v>0</v>
      </c>
      <c r="L420" s="8">
        <f t="shared" si="279"/>
        <v>19071.55</v>
      </c>
      <c r="M420" s="8">
        <f t="shared" si="279"/>
        <v>220139.715</v>
      </c>
      <c r="N420" s="8">
        <f t="shared" si="279"/>
        <v>340518.01500000001</v>
      </c>
      <c r="O420" s="8">
        <f t="shared" si="279"/>
        <v>354175.92200000002</v>
      </c>
    </row>
    <row r="421" spans="1:15" ht="26.4" outlineLevel="1">
      <c r="A421" s="153" t="s">
        <v>455</v>
      </c>
      <c r="B421" s="154" t="s">
        <v>145</v>
      </c>
      <c r="C421" s="154" t="s">
        <v>2</v>
      </c>
      <c r="D421" s="154" t="s">
        <v>147</v>
      </c>
      <c r="E421" s="154" t="s">
        <v>1</v>
      </c>
      <c r="F421" s="155">
        <f>F422+F446+F451</f>
        <v>331634.37900000002</v>
      </c>
      <c r="G421" s="120">
        <f t="shared" ref="G421:M421" si="280">G422+G446+G451</f>
        <v>58590</v>
      </c>
      <c r="H421" s="10">
        <f t="shared" si="280"/>
        <v>31906.653999999999</v>
      </c>
      <c r="I421" s="10">
        <f t="shared" si="280"/>
        <v>2360.71</v>
      </c>
      <c r="J421" s="10">
        <f t="shared" si="280"/>
        <v>0</v>
      </c>
      <c r="K421" s="10">
        <f t="shared" si="280"/>
        <v>0</v>
      </c>
      <c r="L421" s="10">
        <f t="shared" si="280"/>
        <v>18637.3</v>
      </c>
      <c r="M421" s="10">
        <f t="shared" si="280"/>
        <v>220139.715</v>
      </c>
      <c r="N421" s="10">
        <f>N422+N446+N451</f>
        <v>340083.76500000001</v>
      </c>
      <c r="O421" s="10">
        <f>O422+O446+O451</f>
        <v>353741.67200000002</v>
      </c>
    </row>
    <row r="422" spans="1:15" ht="26.4" outlineLevel="2">
      <c r="A422" s="153" t="s">
        <v>456</v>
      </c>
      <c r="B422" s="154" t="s">
        <v>145</v>
      </c>
      <c r="C422" s="154" t="s">
        <v>2</v>
      </c>
      <c r="D422" s="154" t="s">
        <v>148</v>
      </c>
      <c r="E422" s="154" t="s">
        <v>1</v>
      </c>
      <c r="F422" s="155">
        <f>F423+F439</f>
        <v>331334.37900000002</v>
      </c>
      <c r="G422" s="120">
        <f t="shared" ref="G422:O422" si="281">G423+G439</f>
        <v>58590</v>
      </c>
      <c r="H422" s="10">
        <f t="shared" si="281"/>
        <v>31906.653999999999</v>
      </c>
      <c r="I422" s="10">
        <f t="shared" si="281"/>
        <v>2360.71</v>
      </c>
      <c r="J422" s="10">
        <f t="shared" si="281"/>
        <v>0</v>
      </c>
      <c r="K422" s="10">
        <f t="shared" si="281"/>
        <v>0</v>
      </c>
      <c r="L422" s="10">
        <f t="shared" si="281"/>
        <v>18337.3</v>
      </c>
      <c r="M422" s="10">
        <f>M423+M439</f>
        <v>220139.715</v>
      </c>
      <c r="N422" s="45">
        <f t="shared" si="281"/>
        <v>339783.76500000001</v>
      </c>
      <c r="O422" s="45">
        <f t="shared" si="281"/>
        <v>353441.67200000002</v>
      </c>
    </row>
    <row r="423" spans="1:15" ht="26.4" outlineLevel="3">
      <c r="A423" s="153" t="s">
        <v>355</v>
      </c>
      <c r="B423" s="154" t="s">
        <v>145</v>
      </c>
      <c r="C423" s="154" t="s">
        <v>2</v>
      </c>
      <c r="D423" s="154" t="s">
        <v>149</v>
      </c>
      <c r="E423" s="154" t="s">
        <v>1</v>
      </c>
      <c r="F423" s="155">
        <f>F424+F427+F430+F433+F436</f>
        <v>331334.37900000002</v>
      </c>
      <c r="G423" s="120">
        <f t="shared" ref="G423:O423" si="282">G424+G427+G430+G433+G436</f>
        <v>58590</v>
      </c>
      <c r="H423" s="10">
        <f t="shared" si="282"/>
        <v>31906.653999999999</v>
      </c>
      <c r="I423" s="10">
        <f t="shared" si="282"/>
        <v>2360.71</v>
      </c>
      <c r="J423" s="10">
        <f t="shared" si="282"/>
        <v>0</v>
      </c>
      <c r="K423" s="10">
        <f t="shared" si="282"/>
        <v>0</v>
      </c>
      <c r="L423" s="10">
        <f t="shared" si="282"/>
        <v>18337.3</v>
      </c>
      <c r="M423" s="10">
        <f>M424+M427+M430+M433+M436</f>
        <v>220139.715</v>
      </c>
      <c r="N423" s="10">
        <f t="shared" si="282"/>
        <v>339783.76500000001</v>
      </c>
      <c r="O423" s="10">
        <f t="shared" si="282"/>
        <v>353441.67200000002</v>
      </c>
    </row>
    <row r="424" spans="1:15" ht="26.4" outlineLevel="4">
      <c r="A424" s="153" t="s">
        <v>527</v>
      </c>
      <c r="B424" s="154" t="s">
        <v>145</v>
      </c>
      <c r="C424" s="154" t="s">
        <v>2</v>
      </c>
      <c r="D424" s="154" t="s">
        <v>150</v>
      </c>
      <c r="E424" s="154" t="s">
        <v>1</v>
      </c>
      <c r="F424" s="155">
        <f>F425</f>
        <v>110494.664</v>
      </c>
      <c r="G424" s="123">
        <f t="shared" ref="G424:O424" si="283">G425</f>
        <v>58590</v>
      </c>
      <c r="H424" s="17">
        <f t="shared" si="283"/>
        <v>31906.653999999999</v>
      </c>
      <c r="I424" s="17">
        <f t="shared" si="283"/>
        <v>2360.71</v>
      </c>
      <c r="J424" s="17">
        <f t="shared" si="283"/>
        <v>0</v>
      </c>
      <c r="K424" s="17">
        <f t="shared" si="283"/>
        <v>0</v>
      </c>
      <c r="L424" s="17">
        <f t="shared" si="283"/>
        <v>17637.3</v>
      </c>
      <c r="M424" s="17">
        <f t="shared" si="283"/>
        <v>0</v>
      </c>
      <c r="N424" s="76">
        <f t="shared" si="283"/>
        <v>105494.664</v>
      </c>
      <c r="O424" s="76">
        <f t="shared" si="283"/>
        <v>105494.664</v>
      </c>
    </row>
    <row r="425" spans="1:15" ht="26.4" outlineLevel="5">
      <c r="A425" s="153" t="s">
        <v>54</v>
      </c>
      <c r="B425" s="154" t="s">
        <v>145</v>
      </c>
      <c r="C425" s="154" t="s">
        <v>2</v>
      </c>
      <c r="D425" s="154" t="s">
        <v>150</v>
      </c>
      <c r="E425" s="154" t="s">
        <v>55</v>
      </c>
      <c r="F425" s="155">
        <f>F426</f>
        <v>110494.664</v>
      </c>
      <c r="G425" s="121">
        <f>G426</f>
        <v>58590</v>
      </c>
      <c r="H425" s="16">
        <f t="shared" ref="H425:O425" si="284">H426</f>
        <v>31906.653999999999</v>
      </c>
      <c r="I425" s="16">
        <f t="shared" si="284"/>
        <v>2360.71</v>
      </c>
      <c r="J425" s="16">
        <f t="shared" si="284"/>
        <v>0</v>
      </c>
      <c r="K425" s="16">
        <f t="shared" si="284"/>
        <v>0</v>
      </c>
      <c r="L425" s="16">
        <f t="shared" si="284"/>
        <v>17637.3</v>
      </c>
      <c r="M425" s="16">
        <f t="shared" si="284"/>
        <v>0</v>
      </c>
      <c r="N425" s="75">
        <f t="shared" si="284"/>
        <v>105494.664</v>
      </c>
      <c r="O425" s="75">
        <f t="shared" si="284"/>
        <v>105494.664</v>
      </c>
    </row>
    <row r="426" spans="1:15" outlineLevel="6">
      <c r="A426" s="153" t="s">
        <v>56</v>
      </c>
      <c r="B426" s="154" t="s">
        <v>145</v>
      </c>
      <c r="C426" s="154" t="s">
        <v>2</v>
      </c>
      <c r="D426" s="154" t="s">
        <v>150</v>
      </c>
      <c r="E426" s="154" t="s">
        <v>57</v>
      </c>
      <c r="F426" s="155">
        <f>G426+H426+I426+J426+K426+L426+M426</f>
        <v>110494.664</v>
      </c>
      <c r="G426" s="121">
        <f>45000+13590</f>
        <v>58590</v>
      </c>
      <c r="H426" s="17">
        <v>31906.653999999999</v>
      </c>
      <c r="I426" s="16">
        <v>2360.71</v>
      </c>
      <c r="J426" s="16"/>
      <c r="K426" s="16"/>
      <c r="L426" s="16">
        <f>787.3+2500+2000+10000+850+1500</f>
        <v>17637.3</v>
      </c>
      <c r="M426" s="17"/>
      <c r="N426" s="76">
        <f>108994.664+1500-5000</f>
        <v>105494.664</v>
      </c>
      <c r="O426" s="76">
        <v>105494.664</v>
      </c>
    </row>
    <row r="427" spans="1:15" ht="39.6" outlineLevel="6">
      <c r="A427" s="161" t="s">
        <v>421</v>
      </c>
      <c r="B427" s="159" t="s">
        <v>145</v>
      </c>
      <c r="C427" s="159" t="s">
        <v>2</v>
      </c>
      <c r="D427" s="159" t="s">
        <v>422</v>
      </c>
      <c r="E427" s="159" t="s">
        <v>1</v>
      </c>
      <c r="F427" s="155">
        <f>F428</f>
        <v>200</v>
      </c>
      <c r="G427" s="120">
        <f t="shared" ref="G427:O427" si="285">G428</f>
        <v>0</v>
      </c>
      <c r="H427" s="10">
        <f t="shared" si="285"/>
        <v>0</v>
      </c>
      <c r="I427" s="10">
        <f t="shared" si="285"/>
        <v>0</v>
      </c>
      <c r="J427" s="10">
        <f t="shared" si="285"/>
        <v>0</v>
      </c>
      <c r="K427" s="10">
        <f t="shared" si="285"/>
        <v>0</v>
      </c>
      <c r="L427" s="10">
        <f t="shared" si="285"/>
        <v>200</v>
      </c>
      <c r="M427" s="10">
        <f t="shared" si="285"/>
        <v>0</v>
      </c>
      <c r="N427" s="10">
        <f t="shared" si="285"/>
        <v>200</v>
      </c>
      <c r="O427" s="10">
        <f t="shared" si="285"/>
        <v>200</v>
      </c>
    </row>
    <row r="428" spans="1:15" ht="26.4" outlineLevel="6">
      <c r="A428" s="102" t="s">
        <v>54</v>
      </c>
      <c r="B428" s="99" t="s">
        <v>145</v>
      </c>
      <c r="C428" s="159" t="s">
        <v>2</v>
      </c>
      <c r="D428" s="159" t="s">
        <v>422</v>
      </c>
      <c r="E428" s="159" t="s">
        <v>55</v>
      </c>
      <c r="F428" s="155">
        <f>F429</f>
        <v>200</v>
      </c>
      <c r="G428" s="120">
        <f t="shared" ref="G428:O428" si="286">G429</f>
        <v>0</v>
      </c>
      <c r="H428" s="10">
        <f t="shared" si="286"/>
        <v>0</v>
      </c>
      <c r="I428" s="10">
        <f t="shared" si="286"/>
        <v>0</v>
      </c>
      <c r="J428" s="10">
        <f t="shared" si="286"/>
        <v>0</v>
      </c>
      <c r="K428" s="10">
        <f t="shared" si="286"/>
        <v>0</v>
      </c>
      <c r="L428" s="10">
        <f t="shared" si="286"/>
        <v>200</v>
      </c>
      <c r="M428" s="10">
        <f t="shared" si="286"/>
        <v>0</v>
      </c>
      <c r="N428" s="10">
        <f t="shared" si="286"/>
        <v>200</v>
      </c>
      <c r="O428" s="10">
        <f t="shared" si="286"/>
        <v>200</v>
      </c>
    </row>
    <row r="429" spans="1:15" ht="13.8" customHeight="1" outlineLevel="6">
      <c r="A429" s="160" t="s">
        <v>56</v>
      </c>
      <c r="B429" s="159" t="s">
        <v>145</v>
      </c>
      <c r="C429" s="159" t="s">
        <v>2</v>
      </c>
      <c r="D429" s="159" t="s">
        <v>422</v>
      </c>
      <c r="E429" s="159" t="s">
        <v>57</v>
      </c>
      <c r="F429" s="155">
        <f>G429+H429+I429+J429+K429+L429+M429</f>
        <v>200</v>
      </c>
      <c r="G429" s="121"/>
      <c r="H429" s="16"/>
      <c r="I429" s="16"/>
      <c r="J429" s="16"/>
      <c r="K429" s="16"/>
      <c r="L429" s="16">
        <f>200</f>
        <v>200</v>
      </c>
      <c r="M429" s="17"/>
      <c r="N429" s="17">
        <v>200</v>
      </c>
      <c r="O429" s="17">
        <v>200</v>
      </c>
    </row>
    <row r="430" spans="1:15" ht="39.6" hidden="1" outlineLevel="6">
      <c r="A430" s="160" t="s">
        <v>529</v>
      </c>
      <c r="B430" s="159" t="s">
        <v>145</v>
      </c>
      <c r="C430" s="159" t="s">
        <v>2</v>
      </c>
      <c r="D430" s="159" t="s">
        <v>528</v>
      </c>
      <c r="E430" s="159" t="s">
        <v>1</v>
      </c>
      <c r="F430" s="155">
        <f>F431</f>
        <v>0</v>
      </c>
      <c r="G430" s="120">
        <f t="shared" ref="G430:O430" si="287">G431</f>
        <v>0</v>
      </c>
      <c r="H430" s="10">
        <f t="shared" si="287"/>
        <v>0</v>
      </c>
      <c r="I430" s="10">
        <f t="shared" si="287"/>
        <v>0</v>
      </c>
      <c r="J430" s="10">
        <f t="shared" si="287"/>
        <v>0</v>
      </c>
      <c r="K430" s="10">
        <f t="shared" si="287"/>
        <v>0</v>
      </c>
      <c r="L430" s="10">
        <f t="shared" si="287"/>
        <v>0</v>
      </c>
      <c r="M430" s="10">
        <f t="shared" si="287"/>
        <v>0</v>
      </c>
      <c r="N430" s="10">
        <f t="shared" si="287"/>
        <v>0</v>
      </c>
      <c r="O430" s="10">
        <f t="shared" si="287"/>
        <v>0</v>
      </c>
    </row>
    <row r="431" spans="1:15" ht="26.4" hidden="1" outlineLevel="6">
      <c r="A431" s="160" t="s">
        <v>54</v>
      </c>
      <c r="B431" s="159" t="s">
        <v>145</v>
      </c>
      <c r="C431" s="159" t="s">
        <v>2</v>
      </c>
      <c r="D431" s="159" t="s">
        <v>528</v>
      </c>
      <c r="E431" s="159" t="s">
        <v>55</v>
      </c>
      <c r="F431" s="155">
        <f>F432</f>
        <v>0</v>
      </c>
      <c r="G431" s="120">
        <f t="shared" ref="G431:O431" si="288">G432</f>
        <v>0</v>
      </c>
      <c r="H431" s="10">
        <f t="shared" si="288"/>
        <v>0</v>
      </c>
      <c r="I431" s="10">
        <f t="shared" si="288"/>
        <v>0</v>
      </c>
      <c r="J431" s="10">
        <f t="shared" si="288"/>
        <v>0</v>
      </c>
      <c r="K431" s="10">
        <f t="shared" si="288"/>
        <v>0</v>
      </c>
      <c r="L431" s="10">
        <f t="shared" si="288"/>
        <v>0</v>
      </c>
      <c r="M431" s="10">
        <f t="shared" si="288"/>
        <v>0</v>
      </c>
      <c r="N431" s="10">
        <f t="shared" si="288"/>
        <v>0</v>
      </c>
      <c r="O431" s="10">
        <f t="shared" si="288"/>
        <v>0</v>
      </c>
    </row>
    <row r="432" spans="1:15" hidden="1" outlineLevel="6">
      <c r="A432" s="161" t="s">
        <v>56</v>
      </c>
      <c r="B432" s="159" t="s">
        <v>145</v>
      </c>
      <c r="C432" s="159" t="s">
        <v>2</v>
      </c>
      <c r="D432" s="159" t="s">
        <v>528</v>
      </c>
      <c r="E432" s="159" t="s">
        <v>57</v>
      </c>
      <c r="F432" s="155">
        <f>G432+H432+I432+J432+K432+L432+M432</f>
        <v>0</v>
      </c>
      <c r="G432" s="121"/>
      <c r="H432" s="16"/>
      <c r="I432" s="16"/>
      <c r="J432" s="16"/>
      <c r="K432" s="16"/>
      <c r="L432" s="16"/>
      <c r="M432" s="76"/>
      <c r="N432" s="17">
        <v>0</v>
      </c>
      <c r="O432" s="17">
        <v>0</v>
      </c>
    </row>
    <row r="433" spans="1:16" ht="39.6" outlineLevel="7">
      <c r="A433" s="153" t="s">
        <v>530</v>
      </c>
      <c r="B433" s="154" t="s">
        <v>145</v>
      </c>
      <c r="C433" s="154" t="s">
        <v>2</v>
      </c>
      <c r="D433" s="154" t="s">
        <v>151</v>
      </c>
      <c r="E433" s="154" t="s">
        <v>1</v>
      </c>
      <c r="F433" s="155">
        <f>F434</f>
        <v>220139.715</v>
      </c>
      <c r="G433" s="120">
        <f t="shared" ref="G433:O433" si="289">G434</f>
        <v>0</v>
      </c>
      <c r="H433" s="10">
        <f t="shared" si="289"/>
        <v>0</v>
      </c>
      <c r="I433" s="10">
        <f t="shared" si="289"/>
        <v>0</v>
      </c>
      <c r="J433" s="10">
        <f t="shared" si="289"/>
        <v>0</v>
      </c>
      <c r="K433" s="10">
        <f t="shared" si="289"/>
        <v>0</v>
      </c>
      <c r="L433" s="10">
        <f t="shared" si="289"/>
        <v>0</v>
      </c>
      <c r="M433" s="10">
        <f t="shared" si="289"/>
        <v>220139.715</v>
      </c>
      <c r="N433" s="10">
        <f t="shared" si="289"/>
        <v>233589.101</v>
      </c>
      <c r="O433" s="10">
        <f t="shared" si="289"/>
        <v>247247.008</v>
      </c>
    </row>
    <row r="434" spans="1:16" ht="26.4" outlineLevel="2">
      <c r="A434" s="153" t="s">
        <v>54</v>
      </c>
      <c r="B434" s="154" t="s">
        <v>145</v>
      </c>
      <c r="C434" s="154" t="s">
        <v>2</v>
      </c>
      <c r="D434" s="154" t="s">
        <v>151</v>
      </c>
      <c r="E434" s="154" t="s">
        <v>55</v>
      </c>
      <c r="F434" s="155">
        <f>F435</f>
        <v>220139.715</v>
      </c>
      <c r="G434" s="120">
        <f t="shared" ref="G434:O434" si="290">G435</f>
        <v>0</v>
      </c>
      <c r="H434" s="10">
        <f t="shared" si="290"/>
        <v>0</v>
      </c>
      <c r="I434" s="10">
        <f t="shared" si="290"/>
        <v>0</v>
      </c>
      <c r="J434" s="10">
        <f t="shared" si="290"/>
        <v>0</v>
      </c>
      <c r="K434" s="10">
        <f t="shared" si="290"/>
        <v>0</v>
      </c>
      <c r="L434" s="10">
        <f t="shared" si="290"/>
        <v>0</v>
      </c>
      <c r="M434" s="10">
        <f t="shared" si="290"/>
        <v>220139.715</v>
      </c>
      <c r="N434" s="10">
        <f t="shared" si="290"/>
        <v>233589.101</v>
      </c>
      <c r="O434" s="10">
        <f t="shared" si="290"/>
        <v>247247.008</v>
      </c>
    </row>
    <row r="435" spans="1:16" outlineLevel="4">
      <c r="A435" s="153" t="s">
        <v>56</v>
      </c>
      <c r="B435" s="154" t="s">
        <v>145</v>
      </c>
      <c r="C435" s="154" t="s">
        <v>2</v>
      </c>
      <c r="D435" s="154" t="s">
        <v>151</v>
      </c>
      <c r="E435" s="154" t="s">
        <v>57</v>
      </c>
      <c r="F435" s="155">
        <f>G435+H435+I435+J435+K435+L435+M435</f>
        <v>220139.715</v>
      </c>
      <c r="G435" s="121"/>
      <c r="H435" s="16"/>
      <c r="I435" s="16"/>
      <c r="J435" s="16"/>
      <c r="K435" s="16"/>
      <c r="L435" s="16"/>
      <c r="M435" s="17">
        <v>220139.715</v>
      </c>
      <c r="N435" s="17">
        <v>233589.101</v>
      </c>
      <c r="O435" s="17">
        <v>247247.008</v>
      </c>
    </row>
    <row r="436" spans="1:16" ht="54.75" customHeight="1" outlineLevel="5">
      <c r="A436" s="153" t="s">
        <v>531</v>
      </c>
      <c r="B436" s="154" t="s">
        <v>145</v>
      </c>
      <c r="C436" s="154" t="s">
        <v>2</v>
      </c>
      <c r="D436" s="154" t="s">
        <v>295</v>
      </c>
      <c r="E436" s="154" t="s">
        <v>1</v>
      </c>
      <c r="F436" s="155">
        <f>F437</f>
        <v>500</v>
      </c>
      <c r="G436" s="123">
        <f t="shared" ref="G436:O436" si="291">G437</f>
        <v>0</v>
      </c>
      <c r="H436" s="17">
        <f t="shared" si="291"/>
        <v>0</v>
      </c>
      <c r="I436" s="17">
        <f t="shared" si="291"/>
        <v>0</v>
      </c>
      <c r="J436" s="17">
        <f t="shared" si="291"/>
        <v>0</v>
      </c>
      <c r="K436" s="17">
        <f t="shared" si="291"/>
        <v>0</v>
      </c>
      <c r="L436" s="17">
        <f t="shared" si="291"/>
        <v>500</v>
      </c>
      <c r="M436" s="17">
        <f t="shared" si="291"/>
        <v>0</v>
      </c>
      <c r="N436" s="17">
        <f t="shared" si="291"/>
        <v>500</v>
      </c>
      <c r="O436" s="17">
        <f t="shared" si="291"/>
        <v>500</v>
      </c>
    </row>
    <row r="437" spans="1:16" ht="28.5" customHeight="1" outlineLevel="6">
      <c r="A437" s="153" t="s">
        <v>54</v>
      </c>
      <c r="B437" s="154" t="s">
        <v>145</v>
      </c>
      <c r="C437" s="154" t="s">
        <v>2</v>
      </c>
      <c r="D437" s="154" t="s">
        <v>295</v>
      </c>
      <c r="E437" s="154" t="s">
        <v>55</v>
      </c>
      <c r="F437" s="155">
        <f>F438</f>
        <v>500</v>
      </c>
      <c r="G437" s="123">
        <f t="shared" ref="G437:O437" si="292">G438</f>
        <v>0</v>
      </c>
      <c r="H437" s="17">
        <f t="shared" si="292"/>
        <v>0</v>
      </c>
      <c r="I437" s="17">
        <f t="shared" si="292"/>
        <v>0</v>
      </c>
      <c r="J437" s="17">
        <f t="shared" si="292"/>
        <v>0</v>
      </c>
      <c r="K437" s="17">
        <f t="shared" si="292"/>
        <v>0</v>
      </c>
      <c r="L437" s="17">
        <f t="shared" si="292"/>
        <v>500</v>
      </c>
      <c r="M437" s="17">
        <f t="shared" si="292"/>
        <v>0</v>
      </c>
      <c r="N437" s="17">
        <f t="shared" si="292"/>
        <v>500</v>
      </c>
      <c r="O437" s="17">
        <f t="shared" si="292"/>
        <v>500</v>
      </c>
    </row>
    <row r="438" spans="1:16" outlineLevel="7">
      <c r="A438" s="153" t="s">
        <v>56</v>
      </c>
      <c r="B438" s="154" t="s">
        <v>145</v>
      </c>
      <c r="C438" s="154" t="s">
        <v>2</v>
      </c>
      <c r="D438" s="154" t="s">
        <v>295</v>
      </c>
      <c r="E438" s="154" t="s">
        <v>57</v>
      </c>
      <c r="F438" s="155">
        <f>G438+H438+I438+J438+K438+L438+M438</f>
        <v>500</v>
      </c>
      <c r="G438" s="121"/>
      <c r="H438" s="16"/>
      <c r="I438" s="16"/>
      <c r="J438" s="16"/>
      <c r="K438" s="16"/>
      <c r="L438" s="16">
        <v>500</v>
      </c>
      <c r="M438" s="16"/>
      <c r="N438" s="16">
        <v>500</v>
      </c>
      <c r="O438" s="16">
        <v>500</v>
      </c>
    </row>
    <row r="439" spans="1:16" ht="26.4" hidden="1" outlineLevel="7">
      <c r="A439" s="158" t="s">
        <v>532</v>
      </c>
      <c r="B439" s="159" t="s">
        <v>145</v>
      </c>
      <c r="C439" s="159" t="s">
        <v>2</v>
      </c>
      <c r="D439" s="159" t="s">
        <v>533</v>
      </c>
      <c r="E439" s="159" t="s">
        <v>1</v>
      </c>
      <c r="F439" s="155">
        <f>F440+F443</f>
        <v>0</v>
      </c>
      <c r="G439" s="120">
        <f t="shared" ref="G439:O439" si="293">G440+G443</f>
        <v>0</v>
      </c>
      <c r="H439" s="10">
        <f t="shared" si="293"/>
        <v>0</v>
      </c>
      <c r="I439" s="10">
        <f t="shared" si="293"/>
        <v>0</v>
      </c>
      <c r="J439" s="10">
        <f t="shared" si="293"/>
        <v>0</v>
      </c>
      <c r="K439" s="10">
        <f t="shared" si="293"/>
        <v>0</v>
      </c>
      <c r="L439" s="10">
        <f t="shared" si="293"/>
        <v>0</v>
      </c>
      <c r="M439" s="10">
        <f>M440+M443</f>
        <v>0</v>
      </c>
      <c r="N439" s="10">
        <f t="shared" si="293"/>
        <v>0</v>
      </c>
      <c r="O439" s="10">
        <f t="shared" si="293"/>
        <v>0</v>
      </c>
    </row>
    <row r="440" spans="1:16" ht="21" hidden="1" customHeight="1" outlineLevel="7">
      <c r="A440" s="160" t="s">
        <v>534</v>
      </c>
      <c r="B440" s="159" t="s">
        <v>145</v>
      </c>
      <c r="C440" s="159" t="s">
        <v>2</v>
      </c>
      <c r="D440" s="159" t="s">
        <v>535</v>
      </c>
      <c r="E440" s="159" t="s">
        <v>1</v>
      </c>
      <c r="F440" s="155">
        <f>F441</f>
        <v>0</v>
      </c>
      <c r="G440" s="120">
        <f t="shared" ref="G440:O440" si="294">G441</f>
        <v>0</v>
      </c>
      <c r="H440" s="10">
        <f t="shared" si="294"/>
        <v>0</v>
      </c>
      <c r="I440" s="10">
        <f t="shared" si="294"/>
        <v>0</v>
      </c>
      <c r="J440" s="10">
        <f t="shared" si="294"/>
        <v>0</v>
      </c>
      <c r="K440" s="10">
        <f t="shared" si="294"/>
        <v>0</v>
      </c>
      <c r="L440" s="10">
        <f t="shared" si="294"/>
        <v>0</v>
      </c>
      <c r="M440" s="10">
        <f t="shared" si="294"/>
        <v>0</v>
      </c>
      <c r="N440" s="10">
        <f t="shared" si="294"/>
        <v>0</v>
      </c>
      <c r="O440" s="10">
        <f t="shared" si="294"/>
        <v>0</v>
      </c>
    </row>
    <row r="441" spans="1:16" ht="26.4" hidden="1" outlineLevel="7">
      <c r="A441" s="160" t="s">
        <v>54</v>
      </c>
      <c r="B441" s="159" t="s">
        <v>145</v>
      </c>
      <c r="C441" s="159" t="s">
        <v>2</v>
      </c>
      <c r="D441" s="159" t="s">
        <v>535</v>
      </c>
      <c r="E441" s="159" t="s">
        <v>55</v>
      </c>
      <c r="F441" s="155">
        <f>F442</f>
        <v>0</v>
      </c>
      <c r="G441" s="120">
        <f t="shared" ref="G441:O441" si="295">G442</f>
        <v>0</v>
      </c>
      <c r="H441" s="10">
        <f t="shared" si="295"/>
        <v>0</v>
      </c>
      <c r="I441" s="10">
        <f t="shared" si="295"/>
        <v>0</v>
      </c>
      <c r="J441" s="10">
        <f t="shared" si="295"/>
        <v>0</v>
      </c>
      <c r="K441" s="10">
        <f t="shared" si="295"/>
        <v>0</v>
      </c>
      <c r="L441" s="10">
        <f t="shared" si="295"/>
        <v>0</v>
      </c>
      <c r="M441" s="10">
        <f t="shared" si="295"/>
        <v>0</v>
      </c>
      <c r="N441" s="10">
        <f t="shared" si="295"/>
        <v>0</v>
      </c>
      <c r="O441" s="10">
        <f t="shared" si="295"/>
        <v>0</v>
      </c>
    </row>
    <row r="442" spans="1:16" hidden="1" outlineLevel="7">
      <c r="A442" s="160" t="s">
        <v>56</v>
      </c>
      <c r="B442" s="159" t="s">
        <v>145</v>
      </c>
      <c r="C442" s="159" t="s">
        <v>2</v>
      </c>
      <c r="D442" s="159" t="s">
        <v>535</v>
      </c>
      <c r="E442" s="159" t="s">
        <v>57</v>
      </c>
      <c r="F442" s="155">
        <f>G442+H442+I442+J442+K442+L442+M442</f>
        <v>0</v>
      </c>
      <c r="G442" s="130"/>
      <c r="H442" s="75"/>
      <c r="I442" s="75"/>
      <c r="J442" s="75"/>
      <c r="K442" s="75"/>
      <c r="L442" s="75"/>
      <c r="M442" s="75"/>
      <c r="N442" s="75"/>
      <c r="O442" s="75"/>
    </row>
    <row r="443" spans="1:16" ht="52.8" hidden="1" outlineLevel="7">
      <c r="A443" s="162" t="s">
        <v>536</v>
      </c>
      <c r="B443" s="159" t="s">
        <v>145</v>
      </c>
      <c r="C443" s="159" t="s">
        <v>2</v>
      </c>
      <c r="D443" s="159" t="s">
        <v>537</v>
      </c>
      <c r="E443" s="159" t="s">
        <v>1</v>
      </c>
      <c r="F443" s="155">
        <f>F444</f>
        <v>0</v>
      </c>
      <c r="G443" s="120">
        <f t="shared" ref="G443:O443" si="296">G444</f>
        <v>0</v>
      </c>
      <c r="H443" s="10">
        <f t="shared" si="296"/>
        <v>0</v>
      </c>
      <c r="I443" s="10">
        <f t="shared" si="296"/>
        <v>0</v>
      </c>
      <c r="J443" s="10">
        <f t="shared" si="296"/>
        <v>0</v>
      </c>
      <c r="K443" s="10">
        <f t="shared" si="296"/>
        <v>0</v>
      </c>
      <c r="L443" s="10">
        <f t="shared" si="296"/>
        <v>0</v>
      </c>
      <c r="M443" s="10">
        <f t="shared" si="296"/>
        <v>0</v>
      </c>
      <c r="N443" s="10">
        <f t="shared" si="296"/>
        <v>0</v>
      </c>
      <c r="O443" s="78">
        <f t="shared" si="296"/>
        <v>0</v>
      </c>
      <c r="P443" s="77"/>
    </row>
    <row r="444" spans="1:16" ht="26.4" hidden="1" outlineLevel="7">
      <c r="A444" s="160" t="s">
        <v>54</v>
      </c>
      <c r="B444" s="159" t="s">
        <v>145</v>
      </c>
      <c r="C444" s="159" t="s">
        <v>2</v>
      </c>
      <c r="D444" s="159" t="s">
        <v>537</v>
      </c>
      <c r="E444" s="159" t="s">
        <v>55</v>
      </c>
      <c r="F444" s="155">
        <f>F445</f>
        <v>0</v>
      </c>
      <c r="G444" s="120">
        <f t="shared" ref="G444:O444" si="297">G445</f>
        <v>0</v>
      </c>
      <c r="H444" s="10">
        <f t="shared" si="297"/>
        <v>0</v>
      </c>
      <c r="I444" s="10">
        <f t="shared" si="297"/>
        <v>0</v>
      </c>
      <c r="J444" s="10">
        <f t="shared" si="297"/>
        <v>0</v>
      </c>
      <c r="K444" s="10">
        <f t="shared" si="297"/>
        <v>0</v>
      </c>
      <c r="L444" s="10">
        <f t="shared" si="297"/>
        <v>0</v>
      </c>
      <c r="M444" s="10">
        <f t="shared" si="297"/>
        <v>0</v>
      </c>
      <c r="N444" s="10">
        <f t="shared" si="297"/>
        <v>0</v>
      </c>
      <c r="O444" s="10">
        <f t="shared" si="297"/>
        <v>0</v>
      </c>
    </row>
    <row r="445" spans="1:16" hidden="1" outlineLevel="7">
      <c r="A445" s="161" t="s">
        <v>56</v>
      </c>
      <c r="B445" s="159" t="s">
        <v>145</v>
      </c>
      <c r="C445" s="159" t="s">
        <v>2</v>
      </c>
      <c r="D445" s="159" t="s">
        <v>537</v>
      </c>
      <c r="E445" s="159" t="s">
        <v>57</v>
      </c>
      <c r="F445" s="155">
        <f>G445+H445+I445+J445+K445+L445+M445</f>
        <v>0</v>
      </c>
      <c r="G445" s="130"/>
      <c r="H445" s="75"/>
      <c r="I445" s="75"/>
      <c r="J445" s="75"/>
      <c r="K445" s="75"/>
      <c r="L445" s="75"/>
      <c r="M445" s="16"/>
      <c r="N445" s="75"/>
      <c r="O445" s="75"/>
    </row>
    <row r="446" spans="1:16" ht="26.4" outlineLevel="7">
      <c r="A446" s="153" t="s">
        <v>538</v>
      </c>
      <c r="B446" s="154" t="s">
        <v>145</v>
      </c>
      <c r="C446" s="154" t="s">
        <v>2</v>
      </c>
      <c r="D446" s="154" t="s">
        <v>301</v>
      </c>
      <c r="E446" s="154" t="s">
        <v>1</v>
      </c>
      <c r="F446" s="155">
        <f>F447</f>
        <v>100</v>
      </c>
      <c r="G446" s="120">
        <f t="shared" ref="G446:O446" si="298">G447</f>
        <v>0</v>
      </c>
      <c r="H446" s="10">
        <f t="shared" si="298"/>
        <v>0</v>
      </c>
      <c r="I446" s="10">
        <f t="shared" si="298"/>
        <v>0</v>
      </c>
      <c r="J446" s="10">
        <f t="shared" si="298"/>
        <v>0</v>
      </c>
      <c r="K446" s="10">
        <f t="shared" si="298"/>
        <v>0</v>
      </c>
      <c r="L446" s="10">
        <f t="shared" si="298"/>
        <v>100</v>
      </c>
      <c r="M446" s="10">
        <f t="shared" si="298"/>
        <v>0</v>
      </c>
      <c r="N446" s="85">
        <f t="shared" si="298"/>
        <v>100</v>
      </c>
      <c r="O446" s="85">
        <f t="shared" si="298"/>
        <v>100</v>
      </c>
    </row>
    <row r="447" spans="1:16" ht="26.4" outlineLevel="7">
      <c r="A447" s="153" t="s">
        <v>397</v>
      </c>
      <c r="B447" s="154" t="s">
        <v>145</v>
      </c>
      <c r="C447" s="154" t="s">
        <v>2</v>
      </c>
      <c r="D447" s="154" t="s">
        <v>302</v>
      </c>
      <c r="E447" s="154" t="s">
        <v>1</v>
      </c>
      <c r="F447" s="155">
        <f>F448</f>
        <v>100</v>
      </c>
      <c r="G447" s="120">
        <f t="shared" ref="G447:O447" si="299">G448</f>
        <v>0</v>
      </c>
      <c r="H447" s="10">
        <f t="shared" si="299"/>
        <v>0</v>
      </c>
      <c r="I447" s="10">
        <f t="shared" si="299"/>
        <v>0</v>
      </c>
      <c r="J447" s="10">
        <f t="shared" si="299"/>
        <v>0</v>
      </c>
      <c r="K447" s="10">
        <f t="shared" si="299"/>
        <v>0</v>
      </c>
      <c r="L447" s="10">
        <f t="shared" si="299"/>
        <v>100</v>
      </c>
      <c r="M447" s="10">
        <f t="shared" si="299"/>
        <v>0</v>
      </c>
      <c r="N447" s="10">
        <f t="shared" si="299"/>
        <v>100</v>
      </c>
      <c r="O447" s="10">
        <f t="shared" si="299"/>
        <v>100</v>
      </c>
    </row>
    <row r="448" spans="1:16" ht="31.2" customHeight="1" outlineLevel="7">
      <c r="A448" s="153" t="s">
        <v>539</v>
      </c>
      <c r="B448" s="154" t="s">
        <v>145</v>
      </c>
      <c r="C448" s="154" t="s">
        <v>2</v>
      </c>
      <c r="D448" s="154" t="s">
        <v>303</v>
      </c>
      <c r="E448" s="154" t="s">
        <v>1</v>
      </c>
      <c r="F448" s="155">
        <f>F449</f>
        <v>100</v>
      </c>
      <c r="G448" s="120">
        <f t="shared" ref="G448:O448" si="300">G449</f>
        <v>0</v>
      </c>
      <c r="H448" s="10">
        <f t="shared" si="300"/>
        <v>0</v>
      </c>
      <c r="I448" s="10">
        <f t="shared" si="300"/>
        <v>0</v>
      </c>
      <c r="J448" s="10">
        <f t="shared" si="300"/>
        <v>0</v>
      </c>
      <c r="K448" s="10">
        <f t="shared" si="300"/>
        <v>0</v>
      </c>
      <c r="L448" s="10">
        <f t="shared" si="300"/>
        <v>100</v>
      </c>
      <c r="M448" s="10">
        <f t="shared" si="300"/>
        <v>0</v>
      </c>
      <c r="N448" s="10">
        <f t="shared" si="300"/>
        <v>100</v>
      </c>
      <c r="O448" s="10">
        <f t="shared" si="300"/>
        <v>100</v>
      </c>
    </row>
    <row r="449" spans="1:15" ht="26.4" outlineLevel="7">
      <c r="A449" s="153" t="s">
        <v>54</v>
      </c>
      <c r="B449" s="154" t="s">
        <v>145</v>
      </c>
      <c r="C449" s="154" t="s">
        <v>2</v>
      </c>
      <c r="D449" s="154" t="s">
        <v>303</v>
      </c>
      <c r="E449" s="154" t="s">
        <v>55</v>
      </c>
      <c r="F449" s="155">
        <f>F450</f>
        <v>100</v>
      </c>
      <c r="G449" s="120">
        <f t="shared" ref="G449:O449" si="301">G450</f>
        <v>0</v>
      </c>
      <c r="H449" s="10">
        <f t="shared" si="301"/>
        <v>0</v>
      </c>
      <c r="I449" s="10">
        <f t="shared" si="301"/>
        <v>0</v>
      </c>
      <c r="J449" s="10">
        <f t="shared" si="301"/>
        <v>0</v>
      </c>
      <c r="K449" s="10">
        <f t="shared" si="301"/>
        <v>0</v>
      </c>
      <c r="L449" s="10">
        <f t="shared" si="301"/>
        <v>100</v>
      </c>
      <c r="M449" s="10">
        <f t="shared" si="301"/>
        <v>0</v>
      </c>
      <c r="N449" s="10">
        <f t="shared" si="301"/>
        <v>100</v>
      </c>
      <c r="O449" s="10">
        <f t="shared" si="301"/>
        <v>100</v>
      </c>
    </row>
    <row r="450" spans="1:15" outlineLevel="7">
      <c r="A450" s="153" t="s">
        <v>56</v>
      </c>
      <c r="B450" s="154" t="s">
        <v>145</v>
      </c>
      <c r="C450" s="154" t="s">
        <v>2</v>
      </c>
      <c r="D450" s="154" t="s">
        <v>303</v>
      </c>
      <c r="E450" s="154" t="s">
        <v>57</v>
      </c>
      <c r="F450" s="155">
        <f>G450+H450+I450+J450+K450+L450+M450</f>
        <v>100</v>
      </c>
      <c r="G450" s="121"/>
      <c r="H450" s="16"/>
      <c r="I450" s="16"/>
      <c r="J450" s="16"/>
      <c r="K450" s="16"/>
      <c r="L450" s="16">
        <f>100</f>
        <v>100</v>
      </c>
      <c r="M450" s="16"/>
      <c r="N450" s="16">
        <v>100</v>
      </c>
      <c r="O450" s="16">
        <v>100</v>
      </c>
    </row>
    <row r="451" spans="1:15" ht="28.2" customHeight="1" outlineLevel="6">
      <c r="A451" s="153" t="s">
        <v>540</v>
      </c>
      <c r="B451" s="154" t="s">
        <v>145</v>
      </c>
      <c r="C451" s="154" t="s">
        <v>2</v>
      </c>
      <c r="D451" s="154" t="s">
        <v>296</v>
      </c>
      <c r="E451" s="154" t="s">
        <v>1</v>
      </c>
      <c r="F451" s="155">
        <f>F452</f>
        <v>200</v>
      </c>
      <c r="G451" s="120">
        <f t="shared" ref="G451:O451" si="302">G452</f>
        <v>0</v>
      </c>
      <c r="H451" s="10">
        <f t="shared" si="302"/>
        <v>0</v>
      </c>
      <c r="I451" s="10">
        <f t="shared" si="302"/>
        <v>0</v>
      </c>
      <c r="J451" s="10">
        <f t="shared" si="302"/>
        <v>0</v>
      </c>
      <c r="K451" s="10">
        <f t="shared" si="302"/>
        <v>0</v>
      </c>
      <c r="L451" s="10">
        <f t="shared" si="302"/>
        <v>200</v>
      </c>
      <c r="M451" s="10">
        <f t="shared" si="302"/>
        <v>0</v>
      </c>
      <c r="N451" s="86">
        <f t="shared" si="302"/>
        <v>200</v>
      </c>
      <c r="O451" s="86">
        <f t="shared" si="302"/>
        <v>200</v>
      </c>
    </row>
    <row r="452" spans="1:15" ht="26.4" outlineLevel="7">
      <c r="A452" s="153" t="s">
        <v>356</v>
      </c>
      <c r="B452" s="154" t="s">
        <v>145</v>
      </c>
      <c r="C452" s="154" t="s">
        <v>2</v>
      </c>
      <c r="D452" s="154" t="s">
        <v>297</v>
      </c>
      <c r="E452" s="154" t="s">
        <v>1</v>
      </c>
      <c r="F452" s="155">
        <f>F453</f>
        <v>200</v>
      </c>
      <c r="G452" s="120">
        <f t="shared" ref="G452:O452" si="303">G453</f>
        <v>0</v>
      </c>
      <c r="H452" s="10">
        <f t="shared" si="303"/>
        <v>0</v>
      </c>
      <c r="I452" s="10">
        <f t="shared" si="303"/>
        <v>0</v>
      </c>
      <c r="J452" s="10">
        <f t="shared" si="303"/>
        <v>0</v>
      </c>
      <c r="K452" s="10">
        <f t="shared" si="303"/>
        <v>0</v>
      </c>
      <c r="L452" s="10">
        <f t="shared" si="303"/>
        <v>200</v>
      </c>
      <c r="M452" s="10">
        <f t="shared" si="303"/>
        <v>0</v>
      </c>
      <c r="N452" s="10">
        <f t="shared" si="303"/>
        <v>200</v>
      </c>
      <c r="O452" s="10">
        <f t="shared" si="303"/>
        <v>200</v>
      </c>
    </row>
    <row r="453" spans="1:15" ht="26.4" outlineLevel="5">
      <c r="A453" s="153" t="s">
        <v>298</v>
      </c>
      <c r="B453" s="154" t="s">
        <v>145</v>
      </c>
      <c r="C453" s="154" t="s">
        <v>2</v>
      </c>
      <c r="D453" s="154" t="s">
        <v>299</v>
      </c>
      <c r="E453" s="154" t="s">
        <v>1</v>
      </c>
      <c r="F453" s="155">
        <f>F454</f>
        <v>200</v>
      </c>
      <c r="G453" s="120">
        <f t="shared" ref="G453:O453" si="304">G454</f>
        <v>0</v>
      </c>
      <c r="H453" s="10">
        <f t="shared" si="304"/>
        <v>0</v>
      </c>
      <c r="I453" s="10">
        <f t="shared" si="304"/>
        <v>0</v>
      </c>
      <c r="J453" s="10">
        <f t="shared" si="304"/>
        <v>0</v>
      </c>
      <c r="K453" s="10">
        <f t="shared" si="304"/>
        <v>0</v>
      </c>
      <c r="L453" s="10">
        <f t="shared" si="304"/>
        <v>200</v>
      </c>
      <c r="M453" s="10">
        <f t="shared" si="304"/>
        <v>0</v>
      </c>
      <c r="N453" s="10">
        <f t="shared" si="304"/>
        <v>200</v>
      </c>
      <c r="O453" s="10">
        <f t="shared" si="304"/>
        <v>200</v>
      </c>
    </row>
    <row r="454" spans="1:15" ht="26.4" outlineLevel="6">
      <c r="A454" s="153" t="s">
        <v>54</v>
      </c>
      <c r="B454" s="154" t="s">
        <v>145</v>
      </c>
      <c r="C454" s="154" t="s">
        <v>2</v>
      </c>
      <c r="D454" s="154" t="s">
        <v>299</v>
      </c>
      <c r="E454" s="154" t="s">
        <v>55</v>
      </c>
      <c r="F454" s="155">
        <f>F455</f>
        <v>200</v>
      </c>
      <c r="G454" s="120">
        <f t="shared" ref="G454:O454" si="305">G455</f>
        <v>0</v>
      </c>
      <c r="H454" s="10">
        <f t="shared" si="305"/>
        <v>0</v>
      </c>
      <c r="I454" s="10">
        <f t="shared" si="305"/>
        <v>0</v>
      </c>
      <c r="J454" s="10">
        <f t="shared" si="305"/>
        <v>0</v>
      </c>
      <c r="K454" s="10">
        <f t="shared" si="305"/>
        <v>0</v>
      </c>
      <c r="L454" s="10">
        <f t="shared" si="305"/>
        <v>200</v>
      </c>
      <c r="M454" s="10">
        <f t="shared" si="305"/>
        <v>0</v>
      </c>
      <c r="N454" s="10">
        <f t="shared" si="305"/>
        <v>200</v>
      </c>
      <c r="O454" s="10">
        <f t="shared" si="305"/>
        <v>200</v>
      </c>
    </row>
    <row r="455" spans="1:15" outlineLevel="7">
      <c r="A455" s="153" t="s">
        <v>56</v>
      </c>
      <c r="B455" s="154" t="s">
        <v>145</v>
      </c>
      <c r="C455" s="154" t="s">
        <v>2</v>
      </c>
      <c r="D455" s="154" t="s">
        <v>299</v>
      </c>
      <c r="E455" s="154" t="s">
        <v>57</v>
      </c>
      <c r="F455" s="155">
        <f>G455+H455+I455+J455+K455+L455+M455</f>
        <v>200</v>
      </c>
      <c r="G455" s="121"/>
      <c r="H455" s="16"/>
      <c r="I455" s="16"/>
      <c r="J455" s="16"/>
      <c r="K455" s="16"/>
      <c r="L455" s="16">
        <f>200</f>
        <v>200</v>
      </c>
      <c r="M455" s="16"/>
      <c r="N455" s="16">
        <v>200</v>
      </c>
      <c r="O455" s="16">
        <v>200</v>
      </c>
    </row>
    <row r="456" spans="1:15" ht="39.6" outlineLevel="1">
      <c r="A456" s="153" t="s">
        <v>459</v>
      </c>
      <c r="B456" s="154" t="s">
        <v>145</v>
      </c>
      <c r="C456" s="154" t="s">
        <v>2</v>
      </c>
      <c r="D456" s="154" t="s">
        <v>152</v>
      </c>
      <c r="E456" s="154" t="s">
        <v>1</v>
      </c>
      <c r="F456" s="155">
        <f>F457</f>
        <v>434.25</v>
      </c>
      <c r="G456" s="120">
        <f t="shared" ref="G456:O456" si="306">G457</f>
        <v>0</v>
      </c>
      <c r="H456" s="10">
        <f t="shared" si="306"/>
        <v>0</v>
      </c>
      <c r="I456" s="10">
        <f t="shared" si="306"/>
        <v>0</v>
      </c>
      <c r="J456" s="10">
        <f t="shared" si="306"/>
        <v>0</v>
      </c>
      <c r="K456" s="10">
        <f t="shared" si="306"/>
        <v>0</v>
      </c>
      <c r="L456" s="10">
        <f t="shared" si="306"/>
        <v>434.25</v>
      </c>
      <c r="M456" s="10">
        <f t="shared" si="306"/>
        <v>0</v>
      </c>
      <c r="N456" s="65">
        <f t="shared" si="306"/>
        <v>434.25</v>
      </c>
      <c r="O456" s="65">
        <f t="shared" si="306"/>
        <v>434.25</v>
      </c>
    </row>
    <row r="457" spans="1:15" ht="26.4" outlineLevel="2">
      <c r="A457" s="153" t="s">
        <v>357</v>
      </c>
      <c r="B457" s="154" t="s">
        <v>145</v>
      </c>
      <c r="C457" s="154" t="s">
        <v>2</v>
      </c>
      <c r="D457" s="154" t="s">
        <v>153</v>
      </c>
      <c r="E457" s="154" t="s">
        <v>1</v>
      </c>
      <c r="F457" s="155">
        <f>F458</f>
        <v>434.25</v>
      </c>
      <c r="G457" s="120">
        <f t="shared" ref="G457:O457" si="307">G458</f>
        <v>0</v>
      </c>
      <c r="H457" s="10">
        <f t="shared" si="307"/>
        <v>0</v>
      </c>
      <c r="I457" s="10">
        <f t="shared" si="307"/>
        <v>0</v>
      </c>
      <c r="J457" s="10">
        <f t="shared" si="307"/>
        <v>0</v>
      </c>
      <c r="K457" s="10">
        <f t="shared" si="307"/>
        <v>0</v>
      </c>
      <c r="L457" s="10">
        <f t="shared" si="307"/>
        <v>434.25</v>
      </c>
      <c r="M457" s="10">
        <f t="shared" si="307"/>
        <v>0</v>
      </c>
      <c r="N457" s="10">
        <f t="shared" si="307"/>
        <v>434.25</v>
      </c>
      <c r="O457" s="10">
        <f t="shared" si="307"/>
        <v>434.25</v>
      </c>
    </row>
    <row r="458" spans="1:15" ht="39.6" outlineLevel="4">
      <c r="A458" s="153" t="s">
        <v>460</v>
      </c>
      <c r="B458" s="154" t="s">
        <v>145</v>
      </c>
      <c r="C458" s="154" t="s">
        <v>2</v>
      </c>
      <c r="D458" s="154" t="s">
        <v>154</v>
      </c>
      <c r="E458" s="154" t="s">
        <v>1</v>
      </c>
      <c r="F458" s="155">
        <f>F459</f>
        <v>434.25</v>
      </c>
      <c r="G458" s="120">
        <f t="shared" ref="G458:O458" si="308">G459</f>
        <v>0</v>
      </c>
      <c r="H458" s="10">
        <f t="shared" si="308"/>
        <v>0</v>
      </c>
      <c r="I458" s="10">
        <f t="shared" si="308"/>
        <v>0</v>
      </c>
      <c r="J458" s="10">
        <f t="shared" si="308"/>
        <v>0</v>
      </c>
      <c r="K458" s="10">
        <f t="shared" si="308"/>
        <v>0</v>
      </c>
      <c r="L458" s="10">
        <f t="shared" si="308"/>
        <v>434.25</v>
      </c>
      <c r="M458" s="10">
        <f t="shared" si="308"/>
        <v>0</v>
      </c>
      <c r="N458" s="10">
        <f t="shared" si="308"/>
        <v>434.25</v>
      </c>
      <c r="O458" s="10">
        <f t="shared" si="308"/>
        <v>434.25</v>
      </c>
    </row>
    <row r="459" spans="1:15" ht="26.4" outlineLevel="5">
      <c r="A459" s="153" t="s">
        <v>54</v>
      </c>
      <c r="B459" s="154" t="s">
        <v>145</v>
      </c>
      <c r="C459" s="154" t="s">
        <v>2</v>
      </c>
      <c r="D459" s="154" t="s">
        <v>154</v>
      </c>
      <c r="E459" s="154" t="s">
        <v>55</v>
      </c>
      <c r="F459" s="155">
        <f>F460</f>
        <v>434.25</v>
      </c>
      <c r="G459" s="120">
        <f t="shared" ref="G459:O459" si="309">G460</f>
        <v>0</v>
      </c>
      <c r="H459" s="10">
        <f t="shared" si="309"/>
        <v>0</v>
      </c>
      <c r="I459" s="10">
        <f t="shared" si="309"/>
        <v>0</v>
      </c>
      <c r="J459" s="10">
        <f t="shared" si="309"/>
        <v>0</v>
      </c>
      <c r="K459" s="10">
        <f t="shared" si="309"/>
        <v>0</v>
      </c>
      <c r="L459" s="10">
        <f t="shared" si="309"/>
        <v>434.25</v>
      </c>
      <c r="M459" s="10">
        <f t="shared" si="309"/>
        <v>0</v>
      </c>
      <c r="N459" s="10">
        <f t="shared" si="309"/>
        <v>434.25</v>
      </c>
      <c r="O459" s="10">
        <f t="shared" si="309"/>
        <v>434.25</v>
      </c>
    </row>
    <row r="460" spans="1:15" outlineLevel="6">
      <c r="A460" s="153" t="s">
        <v>56</v>
      </c>
      <c r="B460" s="154" t="s">
        <v>145</v>
      </c>
      <c r="C460" s="154" t="s">
        <v>2</v>
      </c>
      <c r="D460" s="154" t="s">
        <v>154</v>
      </c>
      <c r="E460" s="154" t="s">
        <v>57</v>
      </c>
      <c r="F460" s="155">
        <f>G460+H460+I460+J460+K460+L460+M460</f>
        <v>434.25</v>
      </c>
      <c r="G460" s="121"/>
      <c r="H460" s="16"/>
      <c r="I460" s="16"/>
      <c r="J460" s="16"/>
      <c r="K460" s="16"/>
      <c r="L460" s="16">
        <v>434.25</v>
      </c>
      <c r="M460" s="16"/>
      <c r="N460" s="16">
        <v>434.25</v>
      </c>
      <c r="O460" s="16">
        <v>434.25</v>
      </c>
    </row>
    <row r="461" spans="1:15" ht="15.6" outlineLevel="4">
      <c r="A461" s="153" t="s">
        <v>155</v>
      </c>
      <c r="B461" s="154" t="s">
        <v>145</v>
      </c>
      <c r="C461" s="154" t="s">
        <v>6</v>
      </c>
      <c r="D461" s="154" t="s">
        <v>4</v>
      </c>
      <c r="E461" s="154" t="s">
        <v>1</v>
      </c>
      <c r="F461" s="155">
        <f>F462+F530</f>
        <v>660915.77233000018</v>
      </c>
      <c r="G461" s="118">
        <f t="shared" ref="G461:O461" si="310">G462+G530</f>
        <v>67704</v>
      </c>
      <c r="H461" s="8">
        <f t="shared" si="310"/>
        <v>48559.188999999998</v>
      </c>
      <c r="I461" s="8">
        <f t="shared" si="310"/>
        <v>3377.9</v>
      </c>
      <c r="J461" s="8">
        <f t="shared" si="310"/>
        <v>0</v>
      </c>
      <c r="K461" s="8">
        <f t="shared" si="310"/>
        <v>0</v>
      </c>
      <c r="L461" s="8">
        <f t="shared" si="310"/>
        <v>21740.703000000001</v>
      </c>
      <c r="M461" s="8">
        <f t="shared" si="310"/>
        <v>519533.98032999999</v>
      </c>
      <c r="N461" s="8">
        <f t="shared" si="310"/>
        <v>670721.36490000004</v>
      </c>
      <c r="O461" s="8">
        <f t="shared" si="310"/>
        <v>698724.95240000018</v>
      </c>
    </row>
    <row r="462" spans="1:15" ht="26.4" outlineLevel="5">
      <c r="A462" s="153" t="s">
        <v>455</v>
      </c>
      <c r="B462" s="154" t="s">
        <v>145</v>
      </c>
      <c r="C462" s="154" t="s">
        <v>6</v>
      </c>
      <c r="D462" s="154" t="s">
        <v>147</v>
      </c>
      <c r="E462" s="154" t="s">
        <v>1</v>
      </c>
      <c r="F462" s="155">
        <f>F463+F515+F520+F525</f>
        <v>660454.37233000016</v>
      </c>
      <c r="G462" s="120">
        <f t="shared" ref="G462:O462" si="311">G463+G515+G520+G525</f>
        <v>67704</v>
      </c>
      <c r="H462" s="10">
        <f t="shared" si="311"/>
        <v>48559.188999999998</v>
      </c>
      <c r="I462" s="10">
        <f t="shared" si="311"/>
        <v>3377.9</v>
      </c>
      <c r="J462" s="10">
        <f t="shared" si="311"/>
        <v>0</v>
      </c>
      <c r="K462" s="10">
        <f t="shared" si="311"/>
        <v>0</v>
      </c>
      <c r="L462" s="10">
        <f t="shared" si="311"/>
        <v>21279.303</v>
      </c>
      <c r="M462" s="10">
        <f t="shared" si="311"/>
        <v>519533.98032999999</v>
      </c>
      <c r="N462" s="10">
        <f t="shared" si="311"/>
        <v>670259.96490000002</v>
      </c>
      <c r="O462" s="10">
        <f t="shared" si="311"/>
        <v>698263.55240000016</v>
      </c>
    </row>
    <row r="463" spans="1:15" ht="26.4" outlineLevel="6">
      <c r="A463" s="153" t="s">
        <v>457</v>
      </c>
      <c r="B463" s="154" t="s">
        <v>145</v>
      </c>
      <c r="C463" s="154" t="s">
        <v>6</v>
      </c>
      <c r="D463" s="154" t="s">
        <v>156</v>
      </c>
      <c r="E463" s="154" t="s">
        <v>1</v>
      </c>
      <c r="F463" s="155">
        <f>F464+F490+F503+F509+F512</f>
        <v>658472.37233000016</v>
      </c>
      <c r="G463" s="120">
        <f t="shared" ref="G463:O463" si="312">G464+G490+G503+G509+G512</f>
        <v>67704</v>
      </c>
      <c r="H463" s="10">
        <f t="shared" si="312"/>
        <v>48559.188999999998</v>
      </c>
      <c r="I463" s="10">
        <f t="shared" si="312"/>
        <v>3377.9</v>
      </c>
      <c r="J463" s="10">
        <f t="shared" si="312"/>
        <v>0</v>
      </c>
      <c r="K463" s="10">
        <f t="shared" si="312"/>
        <v>0</v>
      </c>
      <c r="L463" s="10">
        <f t="shared" si="312"/>
        <v>19297.303</v>
      </c>
      <c r="M463" s="10">
        <f t="shared" si="312"/>
        <v>519533.98032999999</v>
      </c>
      <c r="N463" s="10">
        <f t="shared" si="312"/>
        <v>668277.96490000002</v>
      </c>
      <c r="O463" s="10">
        <f t="shared" si="312"/>
        <v>696281.55240000016</v>
      </c>
    </row>
    <row r="464" spans="1:15" ht="26.4" outlineLevel="7">
      <c r="A464" s="153" t="s">
        <v>358</v>
      </c>
      <c r="B464" s="154" t="s">
        <v>145</v>
      </c>
      <c r="C464" s="154" t="s">
        <v>6</v>
      </c>
      <c r="D464" s="154" t="s">
        <v>157</v>
      </c>
      <c r="E464" s="154" t="s">
        <v>1</v>
      </c>
      <c r="F464" s="155">
        <f>F465+F468+F471+F474+F477+F480+F485</f>
        <v>640933.79</v>
      </c>
      <c r="G464" s="120">
        <f t="shared" ref="G464:O464" si="313">G465+G468+G471+G474+G477+G480+G485</f>
        <v>67704</v>
      </c>
      <c r="H464" s="10">
        <f t="shared" si="313"/>
        <v>48559.188999999998</v>
      </c>
      <c r="I464" s="10">
        <f t="shared" si="313"/>
        <v>3377.9</v>
      </c>
      <c r="J464" s="10">
        <f t="shared" si="313"/>
        <v>0</v>
      </c>
      <c r="K464" s="10">
        <f t="shared" si="313"/>
        <v>0</v>
      </c>
      <c r="L464" s="10">
        <f t="shared" si="313"/>
        <v>18889.7</v>
      </c>
      <c r="M464" s="10">
        <f t="shared" si="313"/>
        <v>502403.00099999999</v>
      </c>
      <c r="N464" s="10">
        <f t="shared" si="313"/>
        <v>663046.91599999997</v>
      </c>
      <c r="O464" s="10">
        <f t="shared" si="313"/>
        <v>691458.10650000011</v>
      </c>
    </row>
    <row r="465" spans="1:15" outlineLevel="7">
      <c r="A465" s="153" t="s">
        <v>158</v>
      </c>
      <c r="B465" s="154" t="s">
        <v>145</v>
      </c>
      <c r="C465" s="154" t="s">
        <v>6</v>
      </c>
      <c r="D465" s="154" t="s">
        <v>159</v>
      </c>
      <c r="E465" s="154" t="s">
        <v>1</v>
      </c>
      <c r="F465" s="155">
        <f>F466</f>
        <v>45</v>
      </c>
      <c r="G465" s="123">
        <f t="shared" ref="G465:O465" si="314">G466</f>
        <v>0</v>
      </c>
      <c r="H465" s="17">
        <f t="shared" si="314"/>
        <v>0</v>
      </c>
      <c r="I465" s="17">
        <f t="shared" si="314"/>
        <v>0</v>
      </c>
      <c r="J465" s="17">
        <f t="shared" si="314"/>
        <v>0</v>
      </c>
      <c r="K465" s="17">
        <f t="shared" si="314"/>
        <v>0</v>
      </c>
      <c r="L465" s="17">
        <f t="shared" si="314"/>
        <v>45</v>
      </c>
      <c r="M465" s="17">
        <f t="shared" si="314"/>
        <v>0</v>
      </c>
      <c r="N465" s="17">
        <f t="shared" si="314"/>
        <v>45</v>
      </c>
      <c r="O465" s="17">
        <f t="shared" si="314"/>
        <v>45</v>
      </c>
    </row>
    <row r="466" spans="1:15" ht="26.4" outlineLevel="7">
      <c r="A466" s="153" t="s">
        <v>19</v>
      </c>
      <c r="B466" s="154" t="s">
        <v>145</v>
      </c>
      <c r="C466" s="154" t="s">
        <v>6</v>
      </c>
      <c r="D466" s="154" t="s">
        <v>159</v>
      </c>
      <c r="E466" s="154" t="s">
        <v>20</v>
      </c>
      <c r="F466" s="155">
        <f>F467</f>
        <v>45</v>
      </c>
      <c r="G466" s="123">
        <f t="shared" ref="G466:O466" si="315">G467</f>
        <v>0</v>
      </c>
      <c r="H466" s="17">
        <f t="shared" si="315"/>
        <v>0</v>
      </c>
      <c r="I466" s="17">
        <f t="shared" si="315"/>
        <v>0</v>
      </c>
      <c r="J466" s="17">
        <f t="shared" si="315"/>
        <v>0</v>
      </c>
      <c r="K466" s="17">
        <f t="shared" si="315"/>
        <v>0</v>
      </c>
      <c r="L466" s="17">
        <f t="shared" si="315"/>
        <v>45</v>
      </c>
      <c r="M466" s="17">
        <f t="shared" si="315"/>
        <v>0</v>
      </c>
      <c r="N466" s="17">
        <f t="shared" si="315"/>
        <v>45</v>
      </c>
      <c r="O466" s="17">
        <f t="shared" si="315"/>
        <v>45</v>
      </c>
    </row>
    <row r="467" spans="1:15" ht="26.4" outlineLevel="7">
      <c r="A467" s="153" t="s">
        <v>21</v>
      </c>
      <c r="B467" s="154" t="s">
        <v>145</v>
      </c>
      <c r="C467" s="154" t="s">
        <v>6</v>
      </c>
      <c r="D467" s="154" t="s">
        <v>159</v>
      </c>
      <c r="E467" s="154" t="s">
        <v>22</v>
      </c>
      <c r="F467" s="155">
        <f>G467+H467+I467+J467+K467+L467+M467</f>
        <v>45</v>
      </c>
      <c r="G467" s="123"/>
      <c r="H467" s="17"/>
      <c r="I467" s="17"/>
      <c r="J467" s="17"/>
      <c r="K467" s="17"/>
      <c r="L467" s="17">
        <v>45</v>
      </c>
      <c r="M467" s="17"/>
      <c r="N467" s="17">
        <v>45</v>
      </c>
      <c r="O467" s="17">
        <v>45</v>
      </c>
    </row>
    <row r="468" spans="1:15" ht="66" outlineLevel="7">
      <c r="A468" s="153" t="s">
        <v>541</v>
      </c>
      <c r="B468" s="154" t="s">
        <v>145</v>
      </c>
      <c r="C468" s="154" t="s">
        <v>6</v>
      </c>
      <c r="D468" s="154" t="s">
        <v>391</v>
      </c>
      <c r="E468" s="154" t="s">
        <v>1</v>
      </c>
      <c r="F468" s="155">
        <f>F469</f>
        <v>29250</v>
      </c>
      <c r="G468" s="120">
        <f t="shared" ref="G468:O468" si="316">G469</f>
        <v>0</v>
      </c>
      <c r="H468" s="10">
        <f t="shared" si="316"/>
        <v>0</v>
      </c>
      <c r="I468" s="10">
        <f t="shared" si="316"/>
        <v>0</v>
      </c>
      <c r="J468" s="10">
        <f t="shared" si="316"/>
        <v>0</v>
      </c>
      <c r="K468" s="10">
        <f t="shared" si="316"/>
        <v>0</v>
      </c>
      <c r="L468" s="10">
        <f t="shared" si="316"/>
        <v>0</v>
      </c>
      <c r="M468" s="10">
        <f t="shared" si="316"/>
        <v>29250</v>
      </c>
      <c r="N468" s="10">
        <f t="shared" si="316"/>
        <v>29250</v>
      </c>
      <c r="O468" s="10">
        <f t="shared" si="316"/>
        <v>29250</v>
      </c>
    </row>
    <row r="469" spans="1:15" ht="26.4" outlineLevel="7">
      <c r="A469" s="153" t="s">
        <v>54</v>
      </c>
      <c r="B469" s="154" t="s">
        <v>145</v>
      </c>
      <c r="C469" s="154" t="s">
        <v>6</v>
      </c>
      <c r="D469" s="154" t="s">
        <v>391</v>
      </c>
      <c r="E469" s="154" t="s">
        <v>55</v>
      </c>
      <c r="F469" s="155">
        <f>F470</f>
        <v>29250</v>
      </c>
      <c r="G469" s="120">
        <f t="shared" ref="G469:O469" si="317">G470</f>
        <v>0</v>
      </c>
      <c r="H469" s="10">
        <f t="shared" si="317"/>
        <v>0</v>
      </c>
      <c r="I469" s="10">
        <f t="shared" si="317"/>
        <v>0</v>
      </c>
      <c r="J469" s="10">
        <f t="shared" si="317"/>
        <v>0</v>
      </c>
      <c r="K469" s="10">
        <f t="shared" si="317"/>
        <v>0</v>
      </c>
      <c r="L469" s="10">
        <f t="shared" si="317"/>
        <v>0</v>
      </c>
      <c r="M469" s="10">
        <f t="shared" si="317"/>
        <v>29250</v>
      </c>
      <c r="N469" s="10">
        <f t="shared" si="317"/>
        <v>29250</v>
      </c>
      <c r="O469" s="10">
        <f t="shared" si="317"/>
        <v>29250</v>
      </c>
    </row>
    <row r="470" spans="1:15" outlineLevel="7">
      <c r="A470" s="153" t="s">
        <v>56</v>
      </c>
      <c r="B470" s="154" t="s">
        <v>145</v>
      </c>
      <c r="C470" s="154" t="s">
        <v>6</v>
      </c>
      <c r="D470" s="154" t="s">
        <v>391</v>
      </c>
      <c r="E470" s="154" t="s">
        <v>57</v>
      </c>
      <c r="F470" s="155">
        <f>G470+H470+I470+J470+K470+L470+M470</f>
        <v>29250</v>
      </c>
      <c r="G470" s="123"/>
      <c r="H470" s="17"/>
      <c r="I470" s="17"/>
      <c r="J470" s="17"/>
      <c r="K470" s="17"/>
      <c r="L470" s="17"/>
      <c r="M470" s="17">
        <v>29250</v>
      </c>
      <c r="N470" s="17">
        <v>29250</v>
      </c>
      <c r="O470" s="17">
        <v>29250</v>
      </c>
    </row>
    <row r="471" spans="1:15" ht="26.4" outlineLevel="5">
      <c r="A471" s="153" t="s">
        <v>570</v>
      </c>
      <c r="B471" s="154" t="s">
        <v>145</v>
      </c>
      <c r="C471" s="154" t="s">
        <v>6</v>
      </c>
      <c r="D471" s="154" t="s">
        <v>160</v>
      </c>
      <c r="E471" s="154" t="s">
        <v>1</v>
      </c>
      <c r="F471" s="155">
        <f>F472</f>
        <v>138085.78899999999</v>
      </c>
      <c r="G471" s="123">
        <f>G472</f>
        <v>67704</v>
      </c>
      <c r="H471" s="17">
        <f t="shared" ref="H471:O471" si="318">H472</f>
        <v>48559.188999999998</v>
      </c>
      <c r="I471" s="17">
        <f t="shared" si="318"/>
        <v>3377.9</v>
      </c>
      <c r="J471" s="17">
        <f t="shared" si="318"/>
        <v>0</v>
      </c>
      <c r="K471" s="17">
        <f t="shared" si="318"/>
        <v>0</v>
      </c>
      <c r="L471" s="17">
        <f t="shared" si="318"/>
        <v>18444.7</v>
      </c>
      <c r="M471" s="17">
        <f t="shared" si="318"/>
        <v>0</v>
      </c>
      <c r="N471" s="76">
        <f t="shared" si="318"/>
        <v>132085.78899999999</v>
      </c>
      <c r="O471" s="76">
        <f t="shared" si="318"/>
        <v>132085.78899999999</v>
      </c>
    </row>
    <row r="472" spans="1:15" ht="26.4" outlineLevel="6">
      <c r="A472" s="153" t="s">
        <v>54</v>
      </c>
      <c r="B472" s="154" t="s">
        <v>145</v>
      </c>
      <c r="C472" s="154" t="s">
        <v>6</v>
      </c>
      <c r="D472" s="154" t="s">
        <v>160</v>
      </c>
      <c r="E472" s="154" t="s">
        <v>55</v>
      </c>
      <c r="F472" s="155">
        <f>F473</f>
        <v>138085.78899999999</v>
      </c>
      <c r="G472" s="121">
        <f>G473</f>
        <v>67704</v>
      </c>
      <c r="H472" s="16">
        <f t="shared" ref="H472:O472" si="319">H473</f>
        <v>48559.188999999998</v>
      </c>
      <c r="I472" s="16">
        <f t="shared" si="319"/>
        <v>3377.9</v>
      </c>
      <c r="J472" s="16">
        <f t="shared" si="319"/>
        <v>0</v>
      </c>
      <c r="K472" s="16">
        <f t="shared" si="319"/>
        <v>0</v>
      </c>
      <c r="L472" s="16">
        <f t="shared" si="319"/>
        <v>18444.7</v>
      </c>
      <c r="M472" s="16">
        <f t="shared" si="319"/>
        <v>0</v>
      </c>
      <c r="N472" s="75">
        <f t="shared" si="319"/>
        <v>132085.78899999999</v>
      </c>
      <c r="O472" s="75">
        <f t="shared" si="319"/>
        <v>132085.78899999999</v>
      </c>
    </row>
    <row r="473" spans="1:15" outlineLevel="7">
      <c r="A473" s="153" t="s">
        <v>56</v>
      </c>
      <c r="B473" s="154" t="s">
        <v>145</v>
      </c>
      <c r="C473" s="154" t="s">
        <v>6</v>
      </c>
      <c r="D473" s="154" t="s">
        <v>160</v>
      </c>
      <c r="E473" s="154" t="s">
        <v>57</v>
      </c>
      <c r="F473" s="155">
        <f>G473+H473+I473+J473+K473+L473+M473</f>
        <v>138085.78899999999</v>
      </c>
      <c r="G473" s="121">
        <f>52000+15704</f>
        <v>67704</v>
      </c>
      <c r="H473" s="17">
        <v>48559.188999999998</v>
      </c>
      <c r="I473" s="16">
        <v>3377.9</v>
      </c>
      <c r="J473" s="16"/>
      <c r="K473" s="16"/>
      <c r="L473" s="16">
        <f>458.5+8567.5+500+618.7+800+3000+3000+1500</f>
        <v>18444.7</v>
      </c>
      <c r="M473" s="17">
        <v>0</v>
      </c>
      <c r="N473" s="76">
        <f>136585.789+1500-6000</f>
        <v>132085.78899999999</v>
      </c>
      <c r="O473" s="76">
        <v>132085.78899999999</v>
      </c>
    </row>
    <row r="474" spans="1:15" ht="39.6" outlineLevel="7">
      <c r="A474" s="161" t="s">
        <v>421</v>
      </c>
      <c r="B474" s="159" t="s">
        <v>145</v>
      </c>
      <c r="C474" s="159" t="s">
        <v>6</v>
      </c>
      <c r="D474" s="159" t="s">
        <v>423</v>
      </c>
      <c r="E474" s="159" t="s">
        <v>1</v>
      </c>
      <c r="F474" s="155">
        <f>F475</f>
        <v>400</v>
      </c>
      <c r="G474" s="120">
        <f t="shared" ref="G474:O474" si="320">G475</f>
        <v>0</v>
      </c>
      <c r="H474" s="10">
        <f t="shared" si="320"/>
        <v>0</v>
      </c>
      <c r="I474" s="10">
        <f t="shared" si="320"/>
        <v>0</v>
      </c>
      <c r="J474" s="10">
        <f t="shared" si="320"/>
        <v>0</v>
      </c>
      <c r="K474" s="10">
        <f t="shared" si="320"/>
        <v>0</v>
      </c>
      <c r="L474" s="10">
        <f t="shared" si="320"/>
        <v>400</v>
      </c>
      <c r="M474" s="10">
        <f t="shared" si="320"/>
        <v>0</v>
      </c>
      <c r="N474" s="10">
        <f t="shared" si="320"/>
        <v>400</v>
      </c>
      <c r="O474" s="10">
        <f t="shared" si="320"/>
        <v>400</v>
      </c>
    </row>
    <row r="475" spans="1:15" ht="26.4" outlineLevel="7">
      <c r="A475" s="102" t="s">
        <v>54</v>
      </c>
      <c r="B475" s="99" t="s">
        <v>145</v>
      </c>
      <c r="C475" s="159" t="s">
        <v>6</v>
      </c>
      <c r="D475" s="159" t="s">
        <v>423</v>
      </c>
      <c r="E475" s="159" t="s">
        <v>55</v>
      </c>
      <c r="F475" s="155">
        <f>F476</f>
        <v>400</v>
      </c>
      <c r="G475" s="120">
        <f t="shared" ref="G475:O475" si="321">G476</f>
        <v>0</v>
      </c>
      <c r="H475" s="10">
        <f t="shared" si="321"/>
        <v>0</v>
      </c>
      <c r="I475" s="10">
        <f t="shared" si="321"/>
        <v>0</v>
      </c>
      <c r="J475" s="10">
        <f t="shared" si="321"/>
        <v>0</v>
      </c>
      <c r="K475" s="10">
        <f t="shared" si="321"/>
        <v>0</v>
      </c>
      <c r="L475" s="10">
        <f t="shared" si="321"/>
        <v>400</v>
      </c>
      <c r="M475" s="10">
        <f t="shared" si="321"/>
        <v>0</v>
      </c>
      <c r="N475" s="10">
        <f t="shared" si="321"/>
        <v>400</v>
      </c>
      <c r="O475" s="10">
        <f t="shared" si="321"/>
        <v>400</v>
      </c>
    </row>
    <row r="476" spans="1:15" outlineLevel="7">
      <c r="A476" s="161" t="s">
        <v>56</v>
      </c>
      <c r="B476" s="159" t="s">
        <v>145</v>
      </c>
      <c r="C476" s="159" t="s">
        <v>6</v>
      </c>
      <c r="D476" s="159" t="s">
        <v>423</v>
      </c>
      <c r="E476" s="159" t="s">
        <v>57</v>
      </c>
      <c r="F476" s="155">
        <f>G476+H476+I476+J476+K476+L476+M476</f>
        <v>400</v>
      </c>
      <c r="G476" s="121"/>
      <c r="H476" s="17"/>
      <c r="I476" s="16"/>
      <c r="J476" s="16"/>
      <c r="K476" s="16"/>
      <c r="L476" s="16">
        <v>400</v>
      </c>
      <c r="M476" s="17"/>
      <c r="N476" s="17">
        <v>400</v>
      </c>
      <c r="O476" s="17">
        <v>400</v>
      </c>
    </row>
    <row r="477" spans="1:15" ht="54" customHeight="1" outlineLevel="2">
      <c r="A477" s="153" t="s">
        <v>161</v>
      </c>
      <c r="B477" s="154" t="s">
        <v>145</v>
      </c>
      <c r="C477" s="154" t="s">
        <v>6</v>
      </c>
      <c r="D477" s="154" t="s">
        <v>162</v>
      </c>
      <c r="E477" s="154" t="s">
        <v>1</v>
      </c>
      <c r="F477" s="155">
        <f>F478</f>
        <v>438719.50099999999</v>
      </c>
      <c r="G477" s="120">
        <f t="shared" ref="G477:O477" si="322">G478</f>
        <v>0</v>
      </c>
      <c r="H477" s="10">
        <f t="shared" si="322"/>
        <v>0</v>
      </c>
      <c r="I477" s="10">
        <f t="shared" si="322"/>
        <v>0</v>
      </c>
      <c r="J477" s="10">
        <f t="shared" si="322"/>
        <v>0</v>
      </c>
      <c r="K477" s="10">
        <f t="shared" si="322"/>
        <v>0</v>
      </c>
      <c r="L477" s="10">
        <f t="shared" si="322"/>
        <v>0</v>
      </c>
      <c r="M477" s="10">
        <f t="shared" si="322"/>
        <v>438719.50099999999</v>
      </c>
      <c r="N477" s="10">
        <f t="shared" si="322"/>
        <v>466413.57699999999</v>
      </c>
      <c r="O477" s="10">
        <f t="shared" si="322"/>
        <v>494491.40600000002</v>
      </c>
    </row>
    <row r="478" spans="1:15" ht="26.4" outlineLevel="4">
      <c r="A478" s="153" t="s">
        <v>54</v>
      </c>
      <c r="B478" s="154" t="s">
        <v>145</v>
      </c>
      <c r="C478" s="154" t="s">
        <v>6</v>
      </c>
      <c r="D478" s="154" t="s">
        <v>162</v>
      </c>
      <c r="E478" s="154" t="s">
        <v>55</v>
      </c>
      <c r="F478" s="155">
        <f>F479</f>
        <v>438719.50099999999</v>
      </c>
      <c r="G478" s="120">
        <f t="shared" ref="G478:O478" si="323">G479</f>
        <v>0</v>
      </c>
      <c r="H478" s="10">
        <f t="shared" si="323"/>
        <v>0</v>
      </c>
      <c r="I478" s="10">
        <f t="shared" si="323"/>
        <v>0</v>
      </c>
      <c r="J478" s="10">
        <f t="shared" si="323"/>
        <v>0</v>
      </c>
      <c r="K478" s="10">
        <f t="shared" si="323"/>
        <v>0</v>
      </c>
      <c r="L478" s="10">
        <f t="shared" si="323"/>
        <v>0</v>
      </c>
      <c r="M478" s="10">
        <f t="shared" si="323"/>
        <v>438719.50099999999</v>
      </c>
      <c r="N478" s="10">
        <f t="shared" si="323"/>
        <v>466413.57699999999</v>
      </c>
      <c r="O478" s="10">
        <f t="shared" si="323"/>
        <v>494491.40600000002</v>
      </c>
    </row>
    <row r="479" spans="1:15" outlineLevel="5">
      <c r="A479" s="153" t="s">
        <v>56</v>
      </c>
      <c r="B479" s="154" t="s">
        <v>145</v>
      </c>
      <c r="C479" s="154" t="s">
        <v>6</v>
      </c>
      <c r="D479" s="154" t="s">
        <v>162</v>
      </c>
      <c r="E479" s="154" t="s">
        <v>57</v>
      </c>
      <c r="F479" s="155">
        <f>G479+H479+I479+J479+K479+L479+M479</f>
        <v>438719.50099999999</v>
      </c>
      <c r="G479" s="121"/>
      <c r="H479" s="16"/>
      <c r="I479" s="16"/>
      <c r="J479" s="16"/>
      <c r="K479" s="16"/>
      <c r="L479" s="16"/>
      <c r="M479" s="17">
        <v>438719.50099999999</v>
      </c>
      <c r="N479" s="17">
        <v>466413.57699999999</v>
      </c>
      <c r="O479" s="17">
        <v>494491.40600000002</v>
      </c>
    </row>
    <row r="480" spans="1:15" ht="26.4" outlineLevel="6">
      <c r="A480" s="153" t="s">
        <v>543</v>
      </c>
      <c r="B480" s="154" t="s">
        <v>145</v>
      </c>
      <c r="C480" s="154" t="s">
        <v>6</v>
      </c>
      <c r="D480" s="154" t="s">
        <v>300</v>
      </c>
      <c r="E480" s="154" t="s">
        <v>1</v>
      </c>
      <c r="F480" s="155">
        <f>F481+F483</f>
        <v>10302</v>
      </c>
      <c r="G480" s="120">
        <f t="shared" ref="G480:O480" si="324">G481+G483</f>
        <v>0</v>
      </c>
      <c r="H480" s="10">
        <f t="shared" si="324"/>
        <v>0</v>
      </c>
      <c r="I480" s="10">
        <f t="shared" si="324"/>
        <v>0</v>
      </c>
      <c r="J480" s="10">
        <f t="shared" si="324"/>
        <v>0</v>
      </c>
      <c r="K480" s="10">
        <f t="shared" si="324"/>
        <v>0</v>
      </c>
      <c r="L480" s="10">
        <f t="shared" si="324"/>
        <v>0</v>
      </c>
      <c r="M480" s="10">
        <f t="shared" si="324"/>
        <v>10302</v>
      </c>
      <c r="N480" s="10">
        <f t="shared" si="324"/>
        <v>10302</v>
      </c>
      <c r="O480" s="10">
        <f t="shared" si="324"/>
        <v>10302</v>
      </c>
    </row>
    <row r="481" spans="1:15" ht="15.6" outlineLevel="6">
      <c r="A481" s="160" t="s">
        <v>61</v>
      </c>
      <c r="B481" s="154" t="s">
        <v>145</v>
      </c>
      <c r="C481" s="154" t="s">
        <v>6</v>
      </c>
      <c r="D481" s="154" t="s">
        <v>300</v>
      </c>
      <c r="E481" s="154" t="s">
        <v>62</v>
      </c>
      <c r="F481" s="155">
        <f>F482</f>
        <v>100</v>
      </c>
      <c r="G481" s="120">
        <f t="shared" ref="G481:O481" si="325">G482</f>
        <v>0</v>
      </c>
      <c r="H481" s="10">
        <f t="shared" si="325"/>
        <v>0</v>
      </c>
      <c r="I481" s="10">
        <f t="shared" si="325"/>
        <v>0</v>
      </c>
      <c r="J481" s="10">
        <f t="shared" si="325"/>
        <v>0</v>
      </c>
      <c r="K481" s="10">
        <f t="shared" si="325"/>
        <v>0</v>
      </c>
      <c r="L481" s="10">
        <f t="shared" si="325"/>
        <v>0</v>
      </c>
      <c r="M481" s="10">
        <f t="shared" si="325"/>
        <v>100</v>
      </c>
      <c r="N481" s="10">
        <f t="shared" si="325"/>
        <v>100</v>
      </c>
      <c r="O481" s="10">
        <f t="shared" si="325"/>
        <v>100</v>
      </c>
    </row>
    <row r="482" spans="1:15" ht="26.4" outlineLevel="6">
      <c r="A482" s="161" t="s">
        <v>189</v>
      </c>
      <c r="B482" s="154" t="s">
        <v>145</v>
      </c>
      <c r="C482" s="154" t="s">
        <v>6</v>
      </c>
      <c r="D482" s="154" t="s">
        <v>300</v>
      </c>
      <c r="E482" s="154" t="s">
        <v>190</v>
      </c>
      <c r="F482" s="155">
        <f>G482+H482+I482+J482+K482+L482+M482</f>
        <v>100</v>
      </c>
      <c r="G482" s="122"/>
      <c r="H482" s="74"/>
      <c r="I482" s="74"/>
      <c r="J482" s="74"/>
      <c r="K482" s="74"/>
      <c r="L482" s="74"/>
      <c r="M482" s="10">
        <v>100</v>
      </c>
      <c r="N482" s="10">
        <v>100</v>
      </c>
      <c r="O482" s="10">
        <v>100</v>
      </c>
    </row>
    <row r="483" spans="1:15" ht="26.4" outlineLevel="7">
      <c r="A483" s="153" t="s">
        <v>54</v>
      </c>
      <c r="B483" s="154" t="s">
        <v>145</v>
      </c>
      <c r="C483" s="154" t="s">
        <v>6</v>
      </c>
      <c r="D483" s="154" t="s">
        <v>300</v>
      </c>
      <c r="E483" s="154" t="s">
        <v>55</v>
      </c>
      <c r="F483" s="155">
        <f>F484</f>
        <v>10202</v>
      </c>
      <c r="G483" s="120">
        <f t="shared" ref="G483:O483" si="326">G484</f>
        <v>0</v>
      </c>
      <c r="H483" s="10">
        <f t="shared" si="326"/>
        <v>0</v>
      </c>
      <c r="I483" s="10">
        <f t="shared" si="326"/>
        <v>0</v>
      </c>
      <c r="J483" s="10">
        <f t="shared" si="326"/>
        <v>0</v>
      </c>
      <c r="K483" s="10">
        <f t="shared" si="326"/>
        <v>0</v>
      </c>
      <c r="L483" s="10">
        <f t="shared" si="326"/>
        <v>0</v>
      </c>
      <c r="M483" s="10">
        <f t="shared" si="326"/>
        <v>10202</v>
      </c>
      <c r="N483" s="10">
        <f t="shared" si="326"/>
        <v>10202</v>
      </c>
      <c r="O483" s="10">
        <f t="shared" si="326"/>
        <v>10202</v>
      </c>
    </row>
    <row r="484" spans="1:15" outlineLevel="2">
      <c r="A484" s="153" t="s">
        <v>56</v>
      </c>
      <c r="B484" s="154" t="s">
        <v>145</v>
      </c>
      <c r="C484" s="154" t="s">
        <v>6</v>
      </c>
      <c r="D484" s="154" t="s">
        <v>300</v>
      </c>
      <c r="E484" s="154" t="s">
        <v>57</v>
      </c>
      <c r="F484" s="155">
        <f>G484+H484+I484+J484+K484+L484+M484</f>
        <v>10202</v>
      </c>
      <c r="G484" s="121"/>
      <c r="H484" s="16"/>
      <c r="I484" s="16"/>
      <c r="J484" s="16"/>
      <c r="K484" s="16"/>
      <c r="L484" s="16"/>
      <c r="M484" s="17">
        <v>10202</v>
      </c>
      <c r="N484" s="17">
        <v>10202</v>
      </c>
      <c r="O484" s="17">
        <v>10202</v>
      </c>
    </row>
    <row r="485" spans="1:15" ht="39.6" outlineLevel="2">
      <c r="A485" s="158" t="s">
        <v>544</v>
      </c>
      <c r="B485" s="154" t="s">
        <v>145</v>
      </c>
      <c r="C485" s="154" t="s">
        <v>6</v>
      </c>
      <c r="D485" s="154" t="s">
        <v>411</v>
      </c>
      <c r="E485" s="154" t="s">
        <v>1</v>
      </c>
      <c r="F485" s="155">
        <f>F486+F488</f>
        <v>24131.5</v>
      </c>
      <c r="G485" s="120">
        <f t="shared" ref="G485:O485" si="327">G486+G488</f>
        <v>0</v>
      </c>
      <c r="H485" s="10">
        <f t="shared" si="327"/>
        <v>0</v>
      </c>
      <c r="I485" s="10">
        <f t="shared" si="327"/>
        <v>0</v>
      </c>
      <c r="J485" s="10">
        <f t="shared" si="327"/>
        <v>0</v>
      </c>
      <c r="K485" s="10">
        <f t="shared" si="327"/>
        <v>0</v>
      </c>
      <c r="L485" s="10">
        <f t="shared" si="327"/>
        <v>0</v>
      </c>
      <c r="M485" s="10">
        <f t="shared" si="327"/>
        <v>24131.5</v>
      </c>
      <c r="N485" s="10">
        <f t="shared" si="327"/>
        <v>24550.55</v>
      </c>
      <c r="O485" s="10">
        <f t="shared" si="327"/>
        <v>24883.911499999998</v>
      </c>
    </row>
    <row r="486" spans="1:15" ht="15.6" outlineLevel="2">
      <c r="A486" s="160" t="s">
        <v>61</v>
      </c>
      <c r="B486" s="159" t="s">
        <v>145</v>
      </c>
      <c r="C486" s="159" t="s">
        <v>6</v>
      </c>
      <c r="D486" s="159" t="s">
        <v>411</v>
      </c>
      <c r="E486" s="159" t="s">
        <v>62</v>
      </c>
      <c r="F486" s="155">
        <f>F487</f>
        <v>100</v>
      </c>
      <c r="G486" s="120">
        <f t="shared" ref="G486:O486" si="328">G487</f>
        <v>0</v>
      </c>
      <c r="H486" s="10">
        <f t="shared" si="328"/>
        <v>0</v>
      </c>
      <c r="I486" s="10">
        <f t="shared" si="328"/>
        <v>0</v>
      </c>
      <c r="J486" s="10">
        <f t="shared" si="328"/>
        <v>0</v>
      </c>
      <c r="K486" s="10">
        <f t="shared" si="328"/>
        <v>0</v>
      </c>
      <c r="L486" s="10">
        <f t="shared" si="328"/>
        <v>0</v>
      </c>
      <c r="M486" s="10">
        <f t="shared" si="328"/>
        <v>100</v>
      </c>
      <c r="N486" s="10">
        <f t="shared" si="328"/>
        <v>100</v>
      </c>
      <c r="O486" s="10">
        <f t="shared" si="328"/>
        <v>100</v>
      </c>
    </row>
    <row r="487" spans="1:15" ht="26.4" outlineLevel="2">
      <c r="A487" s="161" t="s">
        <v>189</v>
      </c>
      <c r="B487" s="159" t="s">
        <v>145</v>
      </c>
      <c r="C487" s="159" t="s">
        <v>6</v>
      </c>
      <c r="D487" s="159" t="s">
        <v>411</v>
      </c>
      <c r="E487" s="159" t="s">
        <v>190</v>
      </c>
      <c r="F487" s="155">
        <f>G487+H487+I487+J487+K487+L487+M487</f>
        <v>100</v>
      </c>
      <c r="G487" s="120"/>
      <c r="H487" s="10"/>
      <c r="I487" s="10"/>
      <c r="J487" s="10"/>
      <c r="K487" s="10"/>
      <c r="L487" s="10"/>
      <c r="M487" s="10">
        <v>100</v>
      </c>
      <c r="N487" s="10">
        <v>100</v>
      </c>
      <c r="O487" s="10">
        <v>100</v>
      </c>
    </row>
    <row r="488" spans="1:15" ht="26.4" outlineLevel="2">
      <c r="A488" s="153" t="s">
        <v>54</v>
      </c>
      <c r="B488" s="154" t="s">
        <v>145</v>
      </c>
      <c r="C488" s="154" t="s">
        <v>6</v>
      </c>
      <c r="D488" s="154" t="s">
        <v>411</v>
      </c>
      <c r="E488" s="154" t="s">
        <v>55</v>
      </c>
      <c r="F488" s="155">
        <f>F489</f>
        <v>24031.5</v>
      </c>
      <c r="G488" s="120">
        <f t="shared" ref="G488:O488" si="329">G489</f>
        <v>0</v>
      </c>
      <c r="H488" s="10">
        <f t="shared" si="329"/>
        <v>0</v>
      </c>
      <c r="I488" s="10">
        <f t="shared" si="329"/>
        <v>0</v>
      </c>
      <c r="J488" s="10">
        <f t="shared" si="329"/>
        <v>0</v>
      </c>
      <c r="K488" s="10">
        <f t="shared" si="329"/>
        <v>0</v>
      </c>
      <c r="L488" s="10">
        <f t="shared" si="329"/>
        <v>0</v>
      </c>
      <c r="M488" s="10">
        <f t="shared" si="329"/>
        <v>24031.5</v>
      </c>
      <c r="N488" s="10">
        <f t="shared" si="329"/>
        <v>24450.55</v>
      </c>
      <c r="O488" s="10">
        <f t="shared" si="329"/>
        <v>24783.911499999998</v>
      </c>
    </row>
    <row r="489" spans="1:15" outlineLevel="2">
      <c r="A489" s="153" t="s">
        <v>56</v>
      </c>
      <c r="B489" s="154" t="s">
        <v>145</v>
      </c>
      <c r="C489" s="154" t="s">
        <v>6</v>
      </c>
      <c r="D489" s="154" t="s">
        <v>411</v>
      </c>
      <c r="E489" s="154" t="s">
        <v>57</v>
      </c>
      <c r="F489" s="155">
        <f>G489+H489+I489+J489+K489+L489+M489</f>
        <v>24031.5</v>
      </c>
      <c r="G489" s="121"/>
      <c r="H489" s="16"/>
      <c r="I489" s="16"/>
      <c r="J489" s="16"/>
      <c r="K489" s="16"/>
      <c r="L489" s="16"/>
      <c r="M489" s="17">
        <v>24031.5</v>
      </c>
      <c r="N489" s="17">
        <v>24450.55</v>
      </c>
      <c r="O489" s="17">
        <v>24783.911499999998</v>
      </c>
    </row>
    <row r="490" spans="1:15" ht="25.2" customHeight="1" outlineLevel="4">
      <c r="A490" s="153" t="s">
        <v>359</v>
      </c>
      <c r="B490" s="154" t="s">
        <v>145</v>
      </c>
      <c r="C490" s="154" t="s">
        <v>6</v>
      </c>
      <c r="D490" s="154" t="s">
        <v>163</v>
      </c>
      <c r="E490" s="154" t="s">
        <v>1</v>
      </c>
      <c r="F490" s="155">
        <f>F491+F494+F497+F500+F506</f>
        <v>291.25</v>
      </c>
      <c r="G490" s="120">
        <f t="shared" ref="G490:O490" si="330">G491+G494+G497+G500+G506</f>
        <v>0</v>
      </c>
      <c r="H490" s="10">
        <f t="shared" si="330"/>
        <v>0</v>
      </c>
      <c r="I490" s="10">
        <f t="shared" si="330"/>
        <v>0</v>
      </c>
      <c r="J490" s="10">
        <f t="shared" si="330"/>
        <v>0</v>
      </c>
      <c r="K490" s="10">
        <f t="shared" si="330"/>
        <v>0</v>
      </c>
      <c r="L490" s="10">
        <f t="shared" si="330"/>
        <v>291.25</v>
      </c>
      <c r="M490" s="10">
        <f t="shared" si="330"/>
        <v>0</v>
      </c>
      <c r="N490" s="10">
        <f t="shared" si="330"/>
        <v>291.25</v>
      </c>
      <c r="O490" s="10">
        <f t="shared" si="330"/>
        <v>0</v>
      </c>
    </row>
    <row r="491" spans="1:15" ht="52.8" hidden="1" outlineLevel="7">
      <c r="A491" s="153" t="s">
        <v>545</v>
      </c>
      <c r="B491" s="154" t="s">
        <v>145</v>
      </c>
      <c r="C491" s="154" t="s">
        <v>6</v>
      </c>
      <c r="D491" s="154" t="s">
        <v>392</v>
      </c>
      <c r="E491" s="154" t="s">
        <v>1</v>
      </c>
      <c r="F491" s="155">
        <f>F492</f>
        <v>0</v>
      </c>
      <c r="G491" s="120">
        <f t="shared" ref="G491:O491" si="331">G492</f>
        <v>0</v>
      </c>
      <c r="H491" s="10">
        <f t="shared" si="331"/>
        <v>0</v>
      </c>
      <c r="I491" s="10">
        <f t="shared" si="331"/>
        <v>0</v>
      </c>
      <c r="J491" s="10">
        <f t="shared" si="331"/>
        <v>0</v>
      </c>
      <c r="K491" s="10">
        <f t="shared" si="331"/>
        <v>0</v>
      </c>
      <c r="L491" s="10">
        <f t="shared" si="331"/>
        <v>0</v>
      </c>
      <c r="M491" s="10">
        <f t="shared" si="331"/>
        <v>0</v>
      </c>
      <c r="N491" s="10">
        <f t="shared" si="331"/>
        <v>0</v>
      </c>
      <c r="O491" s="10">
        <f t="shared" si="331"/>
        <v>0</v>
      </c>
    </row>
    <row r="492" spans="1:15" ht="18" hidden="1" customHeight="1" outlineLevel="7">
      <c r="A492" s="153" t="s">
        <v>54</v>
      </c>
      <c r="B492" s="154" t="s">
        <v>145</v>
      </c>
      <c r="C492" s="154" t="s">
        <v>6</v>
      </c>
      <c r="D492" s="154" t="s">
        <v>392</v>
      </c>
      <c r="E492" s="154" t="s">
        <v>55</v>
      </c>
      <c r="F492" s="155">
        <f>F493</f>
        <v>0</v>
      </c>
      <c r="G492" s="120">
        <f t="shared" ref="G492:O492" si="332">G493</f>
        <v>0</v>
      </c>
      <c r="H492" s="10">
        <f t="shared" si="332"/>
        <v>0</v>
      </c>
      <c r="I492" s="10">
        <f t="shared" si="332"/>
        <v>0</v>
      </c>
      <c r="J492" s="10">
        <f t="shared" si="332"/>
        <v>0</v>
      </c>
      <c r="K492" s="10">
        <f t="shared" si="332"/>
        <v>0</v>
      </c>
      <c r="L492" s="10">
        <f t="shared" si="332"/>
        <v>0</v>
      </c>
      <c r="M492" s="10">
        <f t="shared" si="332"/>
        <v>0</v>
      </c>
      <c r="N492" s="10">
        <f t="shared" si="332"/>
        <v>0</v>
      </c>
      <c r="O492" s="10">
        <f t="shared" si="332"/>
        <v>0</v>
      </c>
    </row>
    <row r="493" spans="1:15" ht="4.8" hidden="1" customHeight="1" outlineLevel="7">
      <c r="A493" s="153" t="s">
        <v>56</v>
      </c>
      <c r="B493" s="154" t="s">
        <v>145</v>
      </c>
      <c r="C493" s="154" t="s">
        <v>6</v>
      </c>
      <c r="D493" s="154" t="s">
        <v>392</v>
      </c>
      <c r="E493" s="154" t="s">
        <v>57</v>
      </c>
      <c r="F493" s="155">
        <f>G493+H493+I493+J493+K493+L493+M493</f>
        <v>0</v>
      </c>
      <c r="G493" s="121"/>
      <c r="H493" s="16"/>
      <c r="I493" s="16"/>
      <c r="J493" s="16"/>
      <c r="K493" s="16"/>
      <c r="L493" s="16"/>
      <c r="M493" s="16"/>
      <c r="N493" s="16">
        <v>0</v>
      </c>
      <c r="O493" s="16">
        <v>0</v>
      </c>
    </row>
    <row r="494" spans="1:15" ht="26.4" hidden="1" outlineLevel="7">
      <c r="A494" s="153" t="s">
        <v>313</v>
      </c>
      <c r="B494" s="154" t="s">
        <v>145</v>
      </c>
      <c r="C494" s="154" t="s">
        <v>6</v>
      </c>
      <c r="D494" s="154" t="s">
        <v>283</v>
      </c>
      <c r="E494" s="154" t="s">
        <v>1</v>
      </c>
      <c r="F494" s="155">
        <f>F495</f>
        <v>0</v>
      </c>
      <c r="G494" s="120">
        <f t="shared" ref="G494:O494" si="333">G495</f>
        <v>0</v>
      </c>
      <c r="H494" s="10">
        <f t="shared" si="333"/>
        <v>0</v>
      </c>
      <c r="I494" s="10">
        <f t="shared" si="333"/>
        <v>0</v>
      </c>
      <c r="J494" s="10">
        <f t="shared" si="333"/>
        <v>0</v>
      </c>
      <c r="K494" s="10">
        <f t="shared" si="333"/>
        <v>0</v>
      </c>
      <c r="L494" s="10">
        <f t="shared" si="333"/>
        <v>0</v>
      </c>
      <c r="M494" s="10">
        <f t="shared" si="333"/>
        <v>0</v>
      </c>
      <c r="N494" s="10">
        <f t="shared" si="333"/>
        <v>0</v>
      </c>
      <c r="O494" s="10">
        <f t="shared" si="333"/>
        <v>0</v>
      </c>
    </row>
    <row r="495" spans="1:15" ht="26.4" hidden="1" outlineLevel="7">
      <c r="A495" s="153" t="s">
        <v>54</v>
      </c>
      <c r="B495" s="154" t="s">
        <v>145</v>
      </c>
      <c r="C495" s="154" t="s">
        <v>6</v>
      </c>
      <c r="D495" s="154" t="s">
        <v>283</v>
      </c>
      <c r="E495" s="154" t="s">
        <v>55</v>
      </c>
      <c r="F495" s="155">
        <f>F496</f>
        <v>0</v>
      </c>
      <c r="G495" s="120">
        <f t="shared" ref="G495:O495" si="334">G496</f>
        <v>0</v>
      </c>
      <c r="H495" s="10">
        <f t="shared" si="334"/>
        <v>0</v>
      </c>
      <c r="I495" s="10">
        <f t="shared" si="334"/>
        <v>0</v>
      </c>
      <c r="J495" s="10">
        <f t="shared" si="334"/>
        <v>0</v>
      </c>
      <c r="K495" s="10">
        <f t="shared" si="334"/>
        <v>0</v>
      </c>
      <c r="L495" s="10">
        <f t="shared" si="334"/>
        <v>0</v>
      </c>
      <c r="M495" s="10">
        <f t="shared" si="334"/>
        <v>0</v>
      </c>
      <c r="N495" s="10">
        <f t="shared" si="334"/>
        <v>0</v>
      </c>
      <c r="O495" s="10">
        <f t="shared" si="334"/>
        <v>0</v>
      </c>
    </row>
    <row r="496" spans="1:15" hidden="1" outlineLevel="7">
      <c r="A496" s="153" t="s">
        <v>56</v>
      </c>
      <c r="B496" s="154" t="s">
        <v>145</v>
      </c>
      <c r="C496" s="154" t="s">
        <v>6</v>
      </c>
      <c r="D496" s="154" t="s">
        <v>283</v>
      </c>
      <c r="E496" s="154" t="s">
        <v>57</v>
      </c>
      <c r="F496" s="155">
        <f>G496+H496+I496+J496+K496+L496+M496</f>
        <v>0</v>
      </c>
      <c r="G496" s="121"/>
      <c r="H496" s="16"/>
      <c r="I496" s="16"/>
      <c r="J496" s="16"/>
      <c r="K496" s="16"/>
      <c r="L496" s="16"/>
      <c r="M496" s="17"/>
      <c r="N496" s="17"/>
      <c r="O496" s="17"/>
    </row>
    <row r="497" spans="1:15" ht="26.4" hidden="1" outlineLevel="7">
      <c r="A497" s="174" t="s">
        <v>546</v>
      </c>
      <c r="B497" s="159" t="s">
        <v>145</v>
      </c>
      <c r="C497" s="159" t="s">
        <v>6</v>
      </c>
      <c r="D497" s="159" t="s">
        <v>547</v>
      </c>
      <c r="E497" s="159" t="s">
        <v>1</v>
      </c>
      <c r="F497" s="155">
        <f>F498</f>
        <v>0</v>
      </c>
      <c r="G497" s="120">
        <f t="shared" ref="G497:O497" si="335">G498</f>
        <v>0</v>
      </c>
      <c r="H497" s="10">
        <f t="shared" si="335"/>
        <v>0</v>
      </c>
      <c r="I497" s="10">
        <f t="shared" si="335"/>
        <v>0</v>
      </c>
      <c r="J497" s="10">
        <f t="shared" si="335"/>
        <v>0</v>
      </c>
      <c r="K497" s="10">
        <f t="shared" si="335"/>
        <v>0</v>
      </c>
      <c r="L497" s="10">
        <f t="shared" si="335"/>
        <v>0</v>
      </c>
      <c r="M497" s="10">
        <f t="shared" si="335"/>
        <v>0</v>
      </c>
      <c r="N497" s="10">
        <f t="shared" si="335"/>
        <v>0</v>
      </c>
      <c r="O497" s="10">
        <f t="shared" si="335"/>
        <v>0</v>
      </c>
    </row>
    <row r="498" spans="1:15" ht="26.4" hidden="1" outlineLevel="7">
      <c r="A498" s="168" t="s">
        <v>54</v>
      </c>
      <c r="B498" s="159" t="s">
        <v>145</v>
      </c>
      <c r="C498" s="159" t="s">
        <v>6</v>
      </c>
      <c r="D498" s="159" t="s">
        <v>547</v>
      </c>
      <c r="E498" s="159" t="s">
        <v>55</v>
      </c>
      <c r="F498" s="155">
        <f>F499</f>
        <v>0</v>
      </c>
      <c r="G498" s="120">
        <f t="shared" ref="G498:O498" si="336">G499</f>
        <v>0</v>
      </c>
      <c r="H498" s="10">
        <f t="shared" si="336"/>
        <v>0</v>
      </c>
      <c r="I498" s="10">
        <f t="shared" si="336"/>
        <v>0</v>
      </c>
      <c r="J498" s="10">
        <f t="shared" si="336"/>
        <v>0</v>
      </c>
      <c r="K498" s="10">
        <f t="shared" si="336"/>
        <v>0</v>
      </c>
      <c r="L498" s="10">
        <f t="shared" si="336"/>
        <v>0</v>
      </c>
      <c r="M498" s="10">
        <f t="shared" si="336"/>
        <v>0</v>
      </c>
      <c r="N498" s="10">
        <f t="shared" si="336"/>
        <v>0</v>
      </c>
      <c r="O498" s="10">
        <f t="shared" si="336"/>
        <v>0</v>
      </c>
    </row>
    <row r="499" spans="1:15" hidden="1" outlineLevel="7">
      <c r="A499" s="168" t="s">
        <v>56</v>
      </c>
      <c r="B499" s="159" t="s">
        <v>145</v>
      </c>
      <c r="C499" s="159" t="s">
        <v>6</v>
      </c>
      <c r="D499" s="159" t="s">
        <v>547</v>
      </c>
      <c r="E499" s="159" t="s">
        <v>57</v>
      </c>
      <c r="F499" s="155">
        <f>G499+H499+I499+J499+K499+L499+M499</f>
        <v>0</v>
      </c>
      <c r="G499" s="121"/>
      <c r="H499" s="16"/>
      <c r="I499" s="16"/>
      <c r="J499" s="16"/>
      <c r="K499" s="16"/>
      <c r="L499" s="16"/>
      <c r="M499" s="17"/>
      <c r="N499" s="17"/>
      <c r="O499" s="17"/>
    </row>
    <row r="500" spans="1:15" ht="52.8" hidden="1" outlineLevel="7">
      <c r="A500" s="168" t="s">
        <v>548</v>
      </c>
      <c r="B500" s="159" t="s">
        <v>145</v>
      </c>
      <c r="C500" s="159" t="s">
        <v>6</v>
      </c>
      <c r="D500" s="159" t="s">
        <v>549</v>
      </c>
      <c r="E500" s="159" t="s">
        <v>1</v>
      </c>
      <c r="F500" s="155">
        <f>F501</f>
        <v>0</v>
      </c>
      <c r="G500" s="120">
        <f t="shared" ref="G500:O500" si="337">G501</f>
        <v>0</v>
      </c>
      <c r="H500" s="10">
        <f t="shared" si="337"/>
        <v>0</v>
      </c>
      <c r="I500" s="10">
        <f t="shared" si="337"/>
        <v>0</v>
      </c>
      <c r="J500" s="10">
        <f t="shared" si="337"/>
        <v>0</v>
      </c>
      <c r="K500" s="10">
        <f t="shared" si="337"/>
        <v>0</v>
      </c>
      <c r="L500" s="10">
        <f t="shared" si="337"/>
        <v>0</v>
      </c>
      <c r="M500" s="10">
        <f t="shared" si="337"/>
        <v>0</v>
      </c>
      <c r="N500" s="10">
        <f t="shared" si="337"/>
        <v>0</v>
      </c>
      <c r="O500" s="10">
        <f t="shared" si="337"/>
        <v>0</v>
      </c>
    </row>
    <row r="501" spans="1:15" ht="26.4" hidden="1" outlineLevel="7">
      <c r="A501" s="168" t="s">
        <v>54</v>
      </c>
      <c r="B501" s="159" t="s">
        <v>145</v>
      </c>
      <c r="C501" s="159" t="s">
        <v>6</v>
      </c>
      <c r="D501" s="159" t="s">
        <v>549</v>
      </c>
      <c r="E501" s="159" t="s">
        <v>55</v>
      </c>
      <c r="F501" s="155">
        <f>F502</f>
        <v>0</v>
      </c>
      <c r="G501" s="120">
        <f t="shared" ref="G501:O501" si="338">G502</f>
        <v>0</v>
      </c>
      <c r="H501" s="10">
        <f t="shared" si="338"/>
        <v>0</v>
      </c>
      <c r="I501" s="10">
        <f t="shared" si="338"/>
        <v>0</v>
      </c>
      <c r="J501" s="10">
        <f t="shared" si="338"/>
        <v>0</v>
      </c>
      <c r="K501" s="10">
        <f t="shared" si="338"/>
        <v>0</v>
      </c>
      <c r="L501" s="10">
        <f t="shared" si="338"/>
        <v>0</v>
      </c>
      <c r="M501" s="10">
        <f t="shared" si="338"/>
        <v>0</v>
      </c>
      <c r="N501" s="10">
        <f t="shared" si="338"/>
        <v>0</v>
      </c>
      <c r="O501" s="10">
        <f t="shared" si="338"/>
        <v>0</v>
      </c>
    </row>
    <row r="502" spans="1:15" hidden="1" outlineLevel="7">
      <c r="A502" s="168" t="s">
        <v>56</v>
      </c>
      <c r="B502" s="159" t="s">
        <v>145</v>
      </c>
      <c r="C502" s="159" t="s">
        <v>6</v>
      </c>
      <c r="D502" s="159" t="s">
        <v>549</v>
      </c>
      <c r="E502" s="159" t="s">
        <v>57</v>
      </c>
      <c r="F502" s="155">
        <f>G502+H502+I502+J502+K502+L502+M502</f>
        <v>0</v>
      </c>
      <c r="G502" s="121"/>
      <c r="H502" s="16"/>
      <c r="I502" s="16"/>
      <c r="J502" s="16"/>
      <c r="K502" s="16"/>
      <c r="L502" s="16"/>
      <c r="M502" s="17"/>
      <c r="N502" s="17"/>
      <c r="O502" s="17"/>
    </row>
    <row r="503" spans="1:15" ht="26.4" outlineLevel="7">
      <c r="A503" s="161" t="s">
        <v>550</v>
      </c>
      <c r="B503" s="159" t="s">
        <v>145</v>
      </c>
      <c r="C503" s="159" t="s">
        <v>6</v>
      </c>
      <c r="D503" s="159" t="s">
        <v>551</v>
      </c>
      <c r="E503" s="159" t="s">
        <v>1</v>
      </c>
      <c r="F503" s="155">
        <f>F504</f>
        <v>11518.10961</v>
      </c>
      <c r="G503" s="120">
        <f t="shared" ref="G503:O503" si="339">G504</f>
        <v>0</v>
      </c>
      <c r="H503" s="10">
        <f t="shared" si="339"/>
        <v>0</v>
      </c>
      <c r="I503" s="10">
        <f t="shared" si="339"/>
        <v>0</v>
      </c>
      <c r="J503" s="10">
        <f t="shared" si="339"/>
        <v>0</v>
      </c>
      <c r="K503" s="10">
        <f t="shared" si="339"/>
        <v>0</v>
      </c>
      <c r="L503" s="10">
        <f t="shared" si="339"/>
        <v>115</v>
      </c>
      <c r="M503" s="10">
        <f t="shared" si="339"/>
        <v>11403.10961</v>
      </c>
      <c r="N503" s="10">
        <f t="shared" si="339"/>
        <v>115</v>
      </c>
      <c r="O503" s="10">
        <f t="shared" si="339"/>
        <v>0</v>
      </c>
    </row>
    <row r="504" spans="1:15" ht="26.4" outlineLevel="7">
      <c r="A504" s="102" t="s">
        <v>54</v>
      </c>
      <c r="B504" s="99" t="s">
        <v>145</v>
      </c>
      <c r="C504" s="159" t="s">
        <v>6</v>
      </c>
      <c r="D504" s="159" t="s">
        <v>551</v>
      </c>
      <c r="E504" s="159" t="s">
        <v>55</v>
      </c>
      <c r="F504" s="155">
        <f>F505</f>
        <v>11518.10961</v>
      </c>
      <c r="G504" s="120">
        <f t="shared" ref="G504:O504" si="340">G505</f>
        <v>0</v>
      </c>
      <c r="H504" s="10">
        <f t="shared" si="340"/>
        <v>0</v>
      </c>
      <c r="I504" s="10">
        <f t="shared" si="340"/>
        <v>0</v>
      </c>
      <c r="J504" s="10">
        <f t="shared" si="340"/>
        <v>0</v>
      </c>
      <c r="K504" s="10">
        <f t="shared" si="340"/>
        <v>0</v>
      </c>
      <c r="L504" s="10">
        <f t="shared" si="340"/>
        <v>115</v>
      </c>
      <c r="M504" s="10">
        <f t="shared" si="340"/>
        <v>11403.10961</v>
      </c>
      <c r="N504" s="10">
        <f t="shared" si="340"/>
        <v>115</v>
      </c>
      <c r="O504" s="10">
        <f t="shared" si="340"/>
        <v>0</v>
      </c>
    </row>
    <row r="505" spans="1:15" outlineLevel="7">
      <c r="A505" s="161" t="s">
        <v>56</v>
      </c>
      <c r="B505" s="159" t="s">
        <v>145</v>
      </c>
      <c r="C505" s="159" t="s">
        <v>6</v>
      </c>
      <c r="D505" s="159" t="s">
        <v>551</v>
      </c>
      <c r="E505" s="159" t="s">
        <v>57</v>
      </c>
      <c r="F505" s="155">
        <f>G505+H505+I505+J505+K505+L505+M505</f>
        <v>11518.10961</v>
      </c>
      <c r="G505" s="121"/>
      <c r="H505" s="16"/>
      <c r="I505" s="16"/>
      <c r="J505" s="16"/>
      <c r="K505" s="16"/>
      <c r="L505" s="16">
        <v>115</v>
      </c>
      <c r="M505" s="17">
        <f>11403.10961</f>
        <v>11403.10961</v>
      </c>
      <c r="N505" s="17">
        <v>115</v>
      </c>
      <c r="O505" s="17">
        <v>0</v>
      </c>
    </row>
    <row r="506" spans="1:15" ht="39.6" outlineLevel="1">
      <c r="A506" s="153" t="s">
        <v>284</v>
      </c>
      <c r="B506" s="154" t="s">
        <v>145</v>
      </c>
      <c r="C506" s="154" t="s">
        <v>6</v>
      </c>
      <c r="D506" s="154" t="s">
        <v>285</v>
      </c>
      <c r="E506" s="154" t="s">
        <v>1</v>
      </c>
      <c r="F506" s="155">
        <f>F507</f>
        <v>291.25</v>
      </c>
      <c r="G506" s="123">
        <f t="shared" ref="G506:O506" si="341">G507</f>
        <v>0</v>
      </c>
      <c r="H506" s="17">
        <f t="shared" si="341"/>
        <v>0</v>
      </c>
      <c r="I506" s="17">
        <f t="shared" si="341"/>
        <v>0</v>
      </c>
      <c r="J506" s="17">
        <f t="shared" si="341"/>
        <v>0</v>
      </c>
      <c r="K506" s="17">
        <f t="shared" si="341"/>
        <v>0</v>
      </c>
      <c r="L506" s="17">
        <f t="shared" si="341"/>
        <v>291.25</v>
      </c>
      <c r="M506" s="17">
        <f t="shared" si="341"/>
        <v>0</v>
      </c>
      <c r="N506" s="17">
        <f t="shared" si="341"/>
        <v>291.25</v>
      </c>
      <c r="O506" s="17">
        <f t="shared" si="341"/>
        <v>0</v>
      </c>
    </row>
    <row r="507" spans="1:15" ht="26.4" outlineLevel="2">
      <c r="A507" s="153" t="s">
        <v>54</v>
      </c>
      <c r="B507" s="154" t="s">
        <v>145</v>
      </c>
      <c r="C507" s="154" t="s">
        <v>6</v>
      </c>
      <c r="D507" s="154" t="s">
        <v>285</v>
      </c>
      <c r="E507" s="154" t="s">
        <v>55</v>
      </c>
      <c r="F507" s="155">
        <f>F508</f>
        <v>291.25</v>
      </c>
      <c r="G507" s="123">
        <f t="shared" ref="G507:O507" si="342">G508</f>
        <v>0</v>
      </c>
      <c r="H507" s="17">
        <f t="shared" si="342"/>
        <v>0</v>
      </c>
      <c r="I507" s="17">
        <f t="shared" si="342"/>
        <v>0</v>
      </c>
      <c r="J507" s="17">
        <f t="shared" si="342"/>
        <v>0</v>
      </c>
      <c r="K507" s="17">
        <f t="shared" si="342"/>
        <v>0</v>
      </c>
      <c r="L507" s="17">
        <f t="shared" si="342"/>
        <v>291.25</v>
      </c>
      <c r="M507" s="17">
        <f t="shared" si="342"/>
        <v>0</v>
      </c>
      <c r="N507" s="17">
        <f t="shared" si="342"/>
        <v>291.25</v>
      </c>
      <c r="O507" s="17">
        <f t="shared" si="342"/>
        <v>0</v>
      </c>
    </row>
    <row r="508" spans="1:15" outlineLevel="3">
      <c r="A508" s="153" t="s">
        <v>56</v>
      </c>
      <c r="B508" s="154" t="s">
        <v>145</v>
      </c>
      <c r="C508" s="154" t="s">
        <v>6</v>
      </c>
      <c r="D508" s="154" t="s">
        <v>285</v>
      </c>
      <c r="E508" s="154" t="s">
        <v>57</v>
      </c>
      <c r="F508" s="155">
        <f>G508+H508+I508+J508+K508+L508+M508</f>
        <v>291.25</v>
      </c>
      <c r="G508" s="121"/>
      <c r="H508" s="16"/>
      <c r="I508" s="16"/>
      <c r="J508" s="16"/>
      <c r="K508" s="16"/>
      <c r="L508" s="16">
        <v>291.25</v>
      </c>
      <c r="M508" s="16"/>
      <c r="N508" s="16">
        <v>291.25</v>
      </c>
      <c r="O508" s="16">
        <v>0</v>
      </c>
    </row>
    <row r="509" spans="1:15" ht="39.6" outlineLevel="5">
      <c r="A509" s="158" t="s">
        <v>552</v>
      </c>
      <c r="B509" s="159" t="s">
        <v>145</v>
      </c>
      <c r="C509" s="159" t="s">
        <v>6</v>
      </c>
      <c r="D509" s="159" t="s">
        <v>553</v>
      </c>
      <c r="E509" s="159" t="s">
        <v>1</v>
      </c>
      <c r="F509" s="155">
        <f>F510</f>
        <v>4823.4458999999997</v>
      </c>
      <c r="G509" s="123">
        <f t="shared" ref="G509:O509" si="343">G510</f>
        <v>0</v>
      </c>
      <c r="H509" s="17">
        <f t="shared" si="343"/>
        <v>0</v>
      </c>
      <c r="I509" s="17">
        <f t="shared" si="343"/>
        <v>0</v>
      </c>
      <c r="J509" s="17">
        <f t="shared" si="343"/>
        <v>0</v>
      </c>
      <c r="K509" s="17">
        <f t="shared" si="343"/>
        <v>0</v>
      </c>
      <c r="L509" s="17">
        <f t="shared" si="343"/>
        <v>0</v>
      </c>
      <c r="M509" s="17">
        <f t="shared" si="343"/>
        <v>4823.4458999999997</v>
      </c>
      <c r="N509" s="17">
        <f t="shared" si="343"/>
        <v>4823.4458999999997</v>
      </c>
      <c r="O509" s="17">
        <f t="shared" si="343"/>
        <v>4823.4458999999997</v>
      </c>
    </row>
    <row r="510" spans="1:15" ht="26.4" outlineLevel="6">
      <c r="A510" s="160" t="s">
        <v>54</v>
      </c>
      <c r="B510" s="159" t="s">
        <v>145</v>
      </c>
      <c r="C510" s="159" t="s">
        <v>6</v>
      </c>
      <c r="D510" s="159" t="s">
        <v>553</v>
      </c>
      <c r="E510" s="159" t="s">
        <v>55</v>
      </c>
      <c r="F510" s="155">
        <f>F511</f>
        <v>4823.4458999999997</v>
      </c>
      <c r="G510" s="123">
        <f t="shared" ref="G510:O510" si="344">G511</f>
        <v>0</v>
      </c>
      <c r="H510" s="17">
        <f t="shared" si="344"/>
        <v>0</v>
      </c>
      <c r="I510" s="17">
        <f t="shared" si="344"/>
        <v>0</v>
      </c>
      <c r="J510" s="17">
        <f t="shared" si="344"/>
        <v>0</v>
      </c>
      <c r="K510" s="17">
        <f t="shared" si="344"/>
        <v>0</v>
      </c>
      <c r="L510" s="17">
        <f t="shared" si="344"/>
        <v>0</v>
      </c>
      <c r="M510" s="17">
        <f t="shared" si="344"/>
        <v>4823.4458999999997</v>
      </c>
      <c r="N510" s="17">
        <f t="shared" si="344"/>
        <v>4823.4458999999997</v>
      </c>
      <c r="O510" s="17">
        <f t="shared" si="344"/>
        <v>4823.4458999999997</v>
      </c>
    </row>
    <row r="511" spans="1:15" outlineLevel="7">
      <c r="A511" s="160" t="s">
        <v>56</v>
      </c>
      <c r="B511" s="159" t="s">
        <v>145</v>
      </c>
      <c r="C511" s="159" t="s">
        <v>6</v>
      </c>
      <c r="D511" s="159" t="s">
        <v>553</v>
      </c>
      <c r="E511" s="159" t="s">
        <v>57</v>
      </c>
      <c r="F511" s="155">
        <f>G511+H511+I511+J511+K511+L511+M511</f>
        <v>4823.4458999999997</v>
      </c>
      <c r="G511" s="121"/>
      <c r="H511" s="16"/>
      <c r="I511" s="16"/>
      <c r="J511" s="16"/>
      <c r="K511" s="16"/>
      <c r="L511" s="16"/>
      <c r="M511" s="16">
        <v>4823.4458999999997</v>
      </c>
      <c r="N511" s="16">
        <v>4823.4458999999997</v>
      </c>
      <c r="O511" s="16">
        <v>4823.4458999999997</v>
      </c>
    </row>
    <row r="512" spans="1:15" ht="39.6" outlineLevel="7">
      <c r="A512" s="161" t="s">
        <v>629</v>
      </c>
      <c r="B512" s="159" t="s">
        <v>145</v>
      </c>
      <c r="C512" s="159" t="s">
        <v>6</v>
      </c>
      <c r="D512" s="159" t="s">
        <v>628</v>
      </c>
      <c r="E512" s="164" t="s">
        <v>1</v>
      </c>
      <c r="F512" s="155">
        <f>F513</f>
        <v>905.77681999999993</v>
      </c>
      <c r="G512" s="120">
        <f t="shared" ref="G512:O512" si="345">G513</f>
        <v>0</v>
      </c>
      <c r="H512" s="10">
        <f t="shared" si="345"/>
        <v>0</v>
      </c>
      <c r="I512" s="10">
        <f t="shared" si="345"/>
        <v>0</v>
      </c>
      <c r="J512" s="10">
        <f t="shared" si="345"/>
        <v>0</v>
      </c>
      <c r="K512" s="10">
        <f t="shared" si="345"/>
        <v>0</v>
      </c>
      <c r="L512" s="10">
        <f t="shared" si="345"/>
        <v>1.353</v>
      </c>
      <c r="M512" s="10">
        <f t="shared" si="345"/>
        <v>904.42381999999998</v>
      </c>
      <c r="N512" s="10">
        <f t="shared" si="345"/>
        <v>1.353</v>
      </c>
      <c r="O512" s="10">
        <f t="shared" si="345"/>
        <v>0</v>
      </c>
    </row>
    <row r="513" spans="1:15" ht="26.4" outlineLevel="7">
      <c r="A513" s="160" t="s">
        <v>54</v>
      </c>
      <c r="B513" s="159" t="s">
        <v>145</v>
      </c>
      <c r="C513" s="159" t="s">
        <v>6</v>
      </c>
      <c r="D513" s="159" t="s">
        <v>628</v>
      </c>
      <c r="E513" s="164" t="s">
        <v>55</v>
      </c>
      <c r="F513" s="155">
        <f>F514</f>
        <v>905.77681999999993</v>
      </c>
      <c r="G513" s="120">
        <f t="shared" ref="G513:O513" si="346">G514</f>
        <v>0</v>
      </c>
      <c r="H513" s="10">
        <f t="shared" si="346"/>
        <v>0</v>
      </c>
      <c r="I513" s="10">
        <f t="shared" si="346"/>
        <v>0</v>
      </c>
      <c r="J513" s="10">
        <f t="shared" si="346"/>
        <v>0</v>
      </c>
      <c r="K513" s="10">
        <f t="shared" si="346"/>
        <v>0</v>
      </c>
      <c r="L513" s="10">
        <f t="shared" si="346"/>
        <v>1.353</v>
      </c>
      <c r="M513" s="10">
        <f t="shared" si="346"/>
        <v>904.42381999999998</v>
      </c>
      <c r="N513" s="10">
        <f t="shared" si="346"/>
        <v>1.353</v>
      </c>
      <c r="O513" s="10">
        <f t="shared" si="346"/>
        <v>0</v>
      </c>
    </row>
    <row r="514" spans="1:15" outlineLevel="7">
      <c r="A514" s="161" t="s">
        <v>56</v>
      </c>
      <c r="B514" s="159" t="s">
        <v>145</v>
      </c>
      <c r="C514" s="159" t="s">
        <v>6</v>
      </c>
      <c r="D514" s="159" t="s">
        <v>628</v>
      </c>
      <c r="E514" s="164" t="s">
        <v>57</v>
      </c>
      <c r="F514" s="155">
        <f>G514+H514+I514+J514+K514+L514+M514</f>
        <v>905.77681999999993</v>
      </c>
      <c r="G514" s="130"/>
      <c r="H514" s="75"/>
      <c r="I514" s="75"/>
      <c r="J514" s="75"/>
      <c r="K514" s="75"/>
      <c r="L514" s="16">
        <v>1.353</v>
      </c>
      <c r="M514" s="16">
        <v>904.42381999999998</v>
      </c>
      <c r="N514" s="16">
        <v>1.353</v>
      </c>
      <c r="O514" s="16">
        <v>0</v>
      </c>
    </row>
    <row r="515" spans="1:15" ht="39.6" outlineLevel="5">
      <c r="A515" s="169" t="s">
        <v>554</v>
      </c>
      <c r="B515" s="154" t="s">
        <v>145</v>
      </c>
      <c r="C515" s="154" t="s">
        <v>6</v>
      </c>
      <c r="D515" s="154" t="s">
        <v>164</v>
      </c>
      <c r="E515" s="154" t="s">
        <v>1</v>
      </c>
      <c r="F515" s="155">
        <f>F516</f>
        <v>1082</v>
      </c>
      <c r="G515" s="120">
        <f t="shared" ref="G515:O515" si="347">G516</f>
        <v>0</v>
      </c>
      <c r="H515" s="10">
        <f t="shared" si="347"/>
        <v>0</v>
      </c>
      <c r="I515" s="10">
        <f t="shared" si="347"/>
        <v>0</v>
      </c>
      <c r="J515" s="10">
        <f t="shared" si="347"/>
        <v>0</v>
      </c>
      <c r="K515" s="10">
        <f t="shared" si="347"/>
        <v>0</v>
      </c>
      <c r="L515" s="10">
        <f t="shared" si="347"/>
        <v>1082</v>
      </c>
      <c r="M515" s="10">
        <f t="shared" si="347"/>
        <v>0</v>
      </c>
      <c r="N515" s="83">
        <f t="shared" si="347"/>
        <v>1082</v>
      </c>
      <c r="O515" s="83">
        <f t="shared" si="347"/>
        <v>1082</v>
      </c>
    </row>
    <row r="516" spans="1:15" ht="26.4" outlineLevel="6">
      <c r="A516" s="153" t="s">
        <v>555</v>
      </c>
      <c r="B516" s="154" t="s">
        <v>145</v>
      </c>
      <c r="C516" s="154" t="s">
        <v>6</v>
      </c>
      <c r="D516" s="154" t="s">
        <v>165</v>
      </c>
      <c r="E516" s="154" t="s">
        <v>1</v>
      </c>
      <c r="F516" s="155">
        <f>F517</f>
        <v>1082</v>
      </c>
      <c r="G516" s="120">
        <f t="shared" ref="G516:O516" si="348">G517</f>
        <v>0</v>
      </c>
      <c r="H516" s="10">
        <f t="shared" si="348"/>
        <v>0</v>
      </c>
      <c r="I516" s="10">
        <f t="shared" si="348"/>
        <v>0</v>
      </c>
      <c r="J516" s="10">
        <f t="shared" si="348"/>
        <v>0</v>
      </c>
      <c r="K516" s="10">
        <f t="shared" si="348"/>
        <v>0</v>
      </c>
      <c r="L516" s="10">
        <f t="shared" si="348"/>
        <v>1082</v>
      </c>
      <c r="M516" s="10">
        <f t="shared" si="348"/>
        <v>0</v>
      </c>
      <c r="N516" s="10">
        <f t="shared" si="348"/>
        <v>1082</v>
      </c>
      <c r="O516" s="10">
        <f t="shared" si="348"/>
        <v>1082</v>
      </c>
    </row>
    <row r="517" spans="1:15" ht="26.4" outlineLevel="7">
      <c r="A517" s="158" t="s">
        <v>166</v>
      </c>
      <c r="B517" s="154" t="s">
        <v>145</v>
      </c>
      <c r="C517" s="154" t="s">
        <v>6</v>
      </c>
      <c r="D517" s="154" t="s">
        <v>167</v>
      </c>
      <c r="E517" s="154" t="s">
        <v>1</v>
      </c>
      <c r="F517" s="155">
        <f>F518</f>
        <v>1082</v>
      </c>
      <c r="G517" s="123">
        <f t="shared" ref="G517:O517" si="349">G518</f>
        <v>0</v>
      </c>
      <c r="H517" s="17">
        <f t="shared" si="349"/>
        <v>0</v>
      </c>
      <c r="I517" s="17">
        <f t="shared" si="349"/>
        <v>0</v>
      </c>
      <c r="J517" s="17">
        <f t="shared" si="349"/>
        <v>0</v>
      </c>
      <c r="K517" s="17">
        <f t="shared" si="349"/>
        <v>0</v>
      </c>
      <c r="L517" s="17">
        <f t="shared" si="349"/>
        <v>1082</v>
      </c>
      <c r="M517" s="17">
        <f t="shared" si="349"/>
        <v>0</v>
      </c>
      <c r="N517" s="17">
        <f t="shared" si="349"/>
        <v>1082</v>
      </c>
      <c r="O517" s="17">
        <f t="shared" si="349"/>
        <v>1082</v>
      </c>
    </row>
    <row r="518" spans="1:15" ht="26.4" outlineLevel="7">
      <c r="A518" s="160" t="s">
        <v>54</v>
      </c>
      <c r="B518" s="154" t="s">
        <v>145</v>
      </c>
      <c r="C518" s="154" t="s">
        <v>6</v>
      </c>
      <c r="D518" s="154" t="s">
        <v>167</v>
      </c>
      <c r="E518" s="154" t="s">
        <v>55</v>
      </c>
      <c r="F518" s="155">
        <f>F519</f>
        <v>1082</v>
      </c>
      <c r="G518" s="123">
        <f t="shared" ref="G518:O518" si="350">G519</f>
        <v>0</v>
      </c>
      <c r="H518" s="17">
        <f t="shared" si="350"/>
        <v>0</v>
      </c>
      <c r="I518" s="17">
        <f t="shared" si="350"/>
        <v>0</v>
      </c>
      <c r="J518" s="17">
        <f t="shared" si="350"/>
        <v>0</v>
      </c>
      <c r="K518" s="17">
        <f t="shared" si="350"/>
        <v>0</v>
      </c>
      <c r="L518" s="17">
        <f t="shared" si="350"/>
        <v>1082</v>
      </c>
      <c r="M518" s="17">
        <f t="shared" si="350"/>
        <v>0</v>
      </c>
      <c r="N518" s="17">
        <f t="shared" si="350"/>
        <v>1082</v>
      </c>
      <c r="O518" s="17">
        <f t="shared" si="350"/>
        <v>1082</v>
      </c>
    </row>
    <row r="519" spans="1:15" outlineLevel="7">
      <c r="A519" s="161" t="s">
        <v>56</v>
      </c>
      <c r="B519" s="154" t="s">
        <v>145</v>
      </c>
      <c r="C519" s="154" t="s">
        <v>6</v>
      </c>
      <c r="D519" s="154" t="s">
        <v>167</v>
      </c>
      <c r="E519" s="154" t="s">
        <v>57</v>
      </c>
      <c r="F519" s="155">
        <f>G519+H519+I519+J519+K519+L519+M519</f>
        <v>1082</v>
      </c>
      <c r="G519" s="121"/>
      <c r="H519" s="16"/>
      <c r="I519" s="16"/>
      <c r="J519" s="16"/>
      <c r="K519" s="16"/>
      <c r="L519" s="16">
        <v>1082</v>
      </c>
      <c r="M519" s="16"/>
      <c r="N519" s="16">
        <v>1082</v>
      </c>
      <c r="O519" s="16">
        <v>1082</v>
      </c>
    </row>
    <row r="520" spans="1:15" ht="26.4" outlineLevel="7">
      <c r="A520" s="153" t="s">
        <v>538</v>
      </c>
      <c r="B520" s="154" t="s">
        <v>145</v>
      </c>
      <c r="C520" s="154" t="s">
        <v>6</v>
      </c>
      <c r="D520" s="154" t="s">
        <v>301</v>
      </c>
      <c r="E520" s="154" t="s">
        <v>1</v>
      </c>
      <c r="F520" s="155">
        <f>F521</f>
        <v>500</v>
      </c>
      <c r="G520" s="120">
        <f t="shared" ref="G520:O520" si="351">G521</f>
        <v>0</v>
      </c>
      <c r="H520" s="10">
        <f t="shared" si="351"/>
        <v>0</v>
      </c>
      <c r="I520" s="10">
        <f t="shared" si="351"/>
        <v>0</v>
      </c>
      <c r="J520" s="10">
        <f t="shared" si="351"/>
        <v>0</v>
      </c>
      <c r="K520" s="10">
        <f t="shared" si="351"/>
        <v>0</v>
      </c>
      <c r="L520" s="10">
        <f t="shared" si="351"/>
        <v>500</v>
      </c>
      <c r="M520" s="10">
        <f t="shared" si="351"/>
        <v>0</v>
      </c>
      <c r="N520" s="85">
        <f t="shared" si="351"/>
        <v>500</v>
      </c>
      <c r="O520" s="85">
        <f t="shared" si="351"/>
        <v>500</v>
      </c>
    </row>
    <row r="521" spans="1:15" ht="26.4" outlineLevel="5">
      <c r="A521" s="153" t="s">
        <v>360</v>
      </c>
      <c r="B521" s="154" t="s">
        <v>145</v>
      </c>
      <c r="C521" s="154" t="s">
        <v>6</v>
      </c>
      <c r="D521" s="154" t="s">
        <v>302</v>
      </c>
      <c r="E521" s="154" t="s">
        <v>1</v>
      </c>
      <c r="F521" s="155">
        <f>F522</f>
        <v>500</v>
      </c>
      <c r="G521" s="120">
        <f t="shared" ref="G521:O521" si="352">G522</f>
        <v>0</v>
      </c>
      <c r="H521" s="10">
        <f t="shared" si="352"/>
        <v>0</v>
      </c>
      <c r="I521" s="10">
        <f t="shared" si="352"/>
        <v>0</v>
      </c>
      <c r="J521" s="10">
        <f t="shared" si="352"/>
        <v>0</v>
      </c>
      <c r="K521" s="10">
        <f t="shared" si="352"/>
        <v>0</v>
      </c>
      <c r="L521" s="10">
        <f t="shared" si="352"/>
        <v>500</v>
      </c>
      <c r="M521" s="10">
        <f t="shared" si="352"/>
        <v>0</v>
      </c>
      <c r="N521" s="10">
        <f t="shared" si="352"/>
        <v>500</v>
      </c>
      <c r="O521" s="10">
        <f t="shared" si="352"/>
        <v>500</v>
      </c>
    </row>
    <row r="522" spans="1:15" ht="27" customHeight="1" outlineLevel="6">
      <c r="A522" s="153" t="s">
        <v>539</v>
      </c>
      <c r="B522" s="154" t="s">
        <v>145</v>
      </c>
      <c r="C522" s="154" t="s">
        <v>6</v>
      </c>
      <c r="D522" s="154" t="s">
        <v>303</v>
      </c>
      <c r="E522" s="154" t="s">
        <v>1</v>
      </c>
      <c r="F522" s="155">
        <f>F523</f>
        <v>500</v>
      </c>
      <c r="G522" s="120">
        <f t="shared" ref="G522:O522" si="353">G523</f>
        <v>0</v>
      </c>
      <c r="H522" s="10">
        <f t="shared" si="353"/>
        <v>0</v>
      </c>
      <c r="I522" s="10">
        <f t="shared" si="353"/>
        <v>0</v>
      </c>
      <c r="J522" s="10">
        <f t="shared" si="353"/>
        <v>0</v>
      </c>
      <c r="K522" s="10">
        <f t="shared" si="353"/>
        <v>0</v>
      </c>
      <c r="L522" s="10">
        <f t="shared" si="353"/>
        <v>500</v>
      </c>
      <c r="M522" s="10">
        <f t="shared" si="353"/>
        <v>0</v>
      </c>
      <c r="N522" s="10">
        <f t="shared" si="353"/>
        <v>500</v>
      </c>
      <c r="O522" s="10">
        <f t="shared" si="353"/>
        <v>500</v>
      </c>
    </row>
    <row r="523" spans="1:15" ht="26.4" outlineLevel="7">
      <c r="A523" s="153" t="s">
        <v>54</v>
      </c>
      <c r="B523" s="154" t="s">
        <v>145</v>
      </c>
      <c r="C523" s="154" t="s">
        <v>6</v>
      </c>
      <c r="D523" s="154" t="s">
        <v>303</v>
      </c>
      <c r="E523" s="154" t="s">
        <v>55</v>
      </c>
      <c r="F523" s="155">
        <f>F524</f>
        <v>500</v>
      </c>
      <c r="G523" s="120">
        <f t="shared" ref="G523:O523" si="354">G524</f>
        <v>0</v>
      </c>
      <c r="H523" s="10">
        <f t="shared" si="354"/>
        <v>0</v>
      </c>
      <c r="I523" s="10">
        <f t="shared" si="354"/>
        <v>0</v>
      </c>
      <c r="J523" s="10">
        <f t="shared" si="354"/>
        <v>0</v>
      </c>
      <c r="K523" s="10">
        <f t="shared" si="354"/>
        <v>0</v>
      </c>
      <c r="L523" s="10">
        <f t="shared" si="354"/>
        <v>500</v>
      </c>
      <c r="M523" s="10">
        <f t="shared" si="354"/>
        <v>0</v>
      </c>
      <c r="N523" s="10">
        <f t="shared" si="354"/>
        <v>500</v>
      </c>
      <c r="O523" s="10">
        <f t="shared" si="354"/>
        <v>500</v>
      </c>
    </row>
    <row r="524" spans="1:15" outlineLevel="5">
      <c r="A524" s="153" t="s">
        <v>56</v>
      </c>
      <c r="B524" s="154" t="s">
        <v>145</v>
      </c>
      <c r="C524" s="154" t="s">
        <v>6</v>
      </c>
      <c r="D524" s="154" t="s">
        <v>303</v>
      </c>
      <c r="E524" s="154" t="s">
        <v>57</v>
      </c>
      <c r="F524" s="155">
        <f>G524+H524+I524+J524+K524+L524+M524</f>
        <v>500</v>
      </c>
      <c r="G524" s="121"/>
      <c r="H524" s="16"/>
      <c r="I524" s="16"/>
      <c r="J524" s="16"/>
      <c r="K524" s="16"/>
      <c r="L524" s="16">
        <f>500</f>
        <v>500</v>
      </c>
      <c r="M524" s="16"/>
      <c r="N524" s="16">
        <v>500</v>
      </c>
      <c r="O524" s="16">
        <v>500</v>
      </c>
    </row>
    <row r="525" spans="1:15" ht="39.6" outlineLevel="6">
      <c r="A525" s="153" t="s">
        <v>556</v>
      </c>
      <c r="B525" s="154" t="s">
        <v>145</v>
      </c>
      <c r="C525" s="154" t="s">
        <v>6</v>
      </c>
      <c r="D525" s="154" t="s">
        <v>296</v>
      </c>
      <c r="E525" s="154" t="s">
        <v>1</v>
      </c>
      <c r="F525" s="155">
        <f>F526</f>
        <v>400</v>
      </c>
      <c r="G525" s="120">
        <f t="shared" ref="G525:O525" si="355">G526</f>
        <v>0</v>
      </c>
      <c r="H525" s="10">
        <f t="shared" si="355"/>
        <v>0</v>
      </c>
      <c r="I525" s="10">
        <f t="shared" si="355"/>
        <v>0</v>
      </c>
      <c r="J525" s="10">
        <f t="shared" si="355"/>
        <v>0</v>
      </c>
      <c r="K525" s="10">
        <f t="shared" si="355"/>
        <v>0</v>
      </c>
      <c r="L525" s="10">
        <f t="shared" si="355"/>
        <v>400</v>
      </c>
      <c r="M525" s="10">
        <f t="shared" si="355"/>
        <v>0</v>
      </c>
      <c r="N525" s="86">
        <f t="shared" si="355"/>
        <v>400</v>
      </c>
      <c r="O525" s="86">
        <f t="shared" si="355"/>
        <v>400</v>
      </c>
    </row>
    <row r="526" spans="1:15" ht="26.4" outlineLevel="7">
      <c r="A526" s="153" t="s">
        <v>361</v>
      </c>
      <c r="B526" s="154" t="s">
        <v>145</v>
      </c>
      <c r="C526" s="154" t="s">
        <v>6</v>
      </c>
      <c r="D526" s="154" t="s">
        <v>297</v>
      </c>
      <c r="E526" s="154" t="s">
        <v>1</v>
      </c>
      <c r="F526" s="155">
        <f>F527</f>
        <v>400</v>
      </c>
      <c r="G526" s="120">
        <f t="shared" ref="G526:O526" si="356">G527</f>
        <v>0</v>
      </c>
      <c r="H526" s="10">
        <f t="shared" si="356"/>
        <v>0</v>
      </c>
      <c r="I526" s="10">
        <f t="shared" si="356"/>
        <v>0</v>
      </c>
      <c r="J526" s="10">
        <f t="shared" si="356"/>
        <v>0</v>
      </c>
      <c r="K526" s="10">
        <f t="shared" si="356"/>
        <v>0</v>
      </c>
      <c r="L526" s="10">
        <f t="shared" si="356"/>
        <v>400</v>
      </c>
      <c r="M526" s="10">
        <f t="shared" si="356"/>
        <v>0</v>
      </c>
      <c r="N526" s="10">
        <f t="shared" si="356"/>
        <v>400</v>
      </c>
      <c r="O526" s="10">
        <f t="shared" si="356"/>
        <v>400</v>
      </c>
    </row>
    <row r="527" spans="1:15" ht="26.4" outlineLevel="4">
      <c r="A527" s="153" t="s">
        <v>298</v>
      </c>
      <c r="B527" s="154" t="s">
        <v>145</v>
      </c>
      <c r="C527" s="154" t="s">
        <v>6</v>
      </c>
      <c r="D527" s="154" t="s">
        <v>299</v>
      </c>
      <c r="E527" s="154" t="s">
        <v>1</v>
      </c>
      <c r="F527" s="155">
        <f>F528</f>
        <v>400</v>
      </c>
      <c r="G527" s="120">
        <f t="shared" ref="G527:O527" si="357">G528</f>
        <v>0</v>
      </c>
      <c r="H527" s="10">
        <f t="shared" si="357"/>
        <v>0</v>
      </c>
      <c r="I527" s="10">
        <f t="shared" si="357"/>
        <v>0</v>
      </c>
      <c r="J527" s="10">
        <f t="shared" si="357"/>
        <v>0</v>
      </c>
      <c r="K527" s="10">
        <f t="shared" si="357"/>
        <v>0</v>
      </c>
      <c r="L527" s="10">
        <f t="shared" si="357"/>
        <v>400</v>
      </c>
      <c r="M527" s="10">
        <f t="shared" si="357"/>
        <v>0</v>
      </c>
      <c r="N527" s="10">
        <f t="shared" si="357"/>
        <v>400</v>
      </c>
      <c r="O527" s="10">
        <f t="shared" si="357"/>
        <v>400</v>
      </c>
    </row>
    <row r="528" spans="1:15" ht="26.4" outlineLevel="5">
      <c r="A528" s="153" t="s">
        <v>54</v>
      </c>
      <c r="B528" s="154" t="s">
        <v>145</v>
      </c>
      <c r="C528" s="154" t="s">
        <v>6</v>
      </c>
      <c r="D528" s="154" t="s">
        <v>299</v>
      </c>
      <c r="E528" s="154" t="s">
        <v>55</v>
      </c>
      <c r="F528" s="155">
        <f>F529</f>
        <v>400</v>
      </c>
      <c r="G528" s="120">
        <f t="shared" ref="G528:O528" si="358">G529</f>
        <v>0</v>
      </c>
      <c r="H528" s="10">
        <f t="shared" si="358"/>
        <v>0</v>
      </c>
      <c r="I528" s="10">
        <f t="shared" si="358"/>
        <v>0</v>
      </c>
      <c r="J528" s="10">
        <f t="shared" si="358"/>
        <v>0</v>
      </c>
      <c r="K528" s="10">
        <f t="shared" si="358"/>
        <v>0</v>
      </c>
      <c r="L528" s="10">
        <f t="shared" si="358"/>
        <v>400</v>
      </c>
      <c r="M528" s="10">
        <f t="shared" si="358"/>
        <v>0</v>
      </c>
      <c r="N528" s="10">
        <f t="shared" si="358"/>
        <v>400</v>
      </c>
      <c r="O528" s="10">
        <f t="shared" si="358"/>
        <v>400</v>
      </c>
    </row>
    <row r="529" spans="1:15" outlineLevel="6">
      <c r="A529" s="153" t="s">
        <v>56</v>
      </c>
      <c r="B529" s="154" t="s">
        <v>145</v>
      </c>
      <c r="C529" s="154" t="s">
        <v>6</v>
      </c>
      <c r="D529" s="154" t="s">
        <v>299</v>
      </c>
      <c r="E529" s="154" t="s">
        <v>57</v>
      </c>
      <c r="F529" s="155">
        <f>G529+H529+I529+J529+K529+L529+M529</f>
        <v>400</v>
      </c>
      <c r="G529" s="121"/>
      <c r="H529" s="16"/>
      <c r="I529" s="16"/>
      <c r="J529" s="16"/>
      <c r="K529" s="16"/>
      <c r="L529" s="16">
        <f>400</f>
        <v>400</v>
      </c>
      <c r="M529" s="16"/>
      <c r="N529" s="16">
        <v>400</v>
      </c>
      <c r="O529" s="16">
        <v>400</v>
      </c>
    </row>
    <row r="530" spans="1:15" ht="39.6" outlineLevel="7">
      <c r="A530" s="153" t="s">
        <v>459</v>
      </c>
      <c r="B530" s="154" t="s">
        <v>145</v>
      </c>
      <c r="C530" s="154" t="s">
        <v>6</v>
      </c>
      <c r="D530" s="154" t="s">
        <v>152</v>
      </c>
      <c r="E530" s="154" t="s">
        <v>1</v>
      </c>
      <c r="F530" s="155">
        <f>F531</f>
        <v>461.4</v>
      </c>
      <c r="G530" s="120">
        <f t="shared" ref="G530:O530" si="359">G531</f>
        <v>0</v>
      </c>
      <c r="H530" s="10">
        <f t="shared" si="359"/>
        <v>0</v>
      </c>
      <c r="I530" s="10">
        <f t="shared" si="359"/>
        <v>0</v>
      </c>
      <c r="J530" s="10">
        <f t="shared" si="359"/>
        <v>0</v>
      </c>
      <c r="K530" s="10">
        <f t="shared" si="359"/>
        <v>0</v>
      </c>
      <c r="L530" s="10">
        <f t="shared" si="359"/>
        <v>461.4</v>
      </c>
      <c r="M530" s="10">
        <f t="shared" si="359"/>
        <v>0</v>
      </c>
      <c r="N530" s="65">
        <f t="shared" si="359"/>
        <v>461.4</v>
      </c>
      <c r="O530" s="65">
        <f t="shared" si="359"/>
        <v>461.4</v>
      </c>
    </row>
    <row r="531" spans="1:15" ht="26.4" outlineLevel="3">
      <c r="A531" s="153" t="s">
        <v>362</v>
      </c>
      <c r="B531" s="154" t="s">
        <v>145</v>
      </c>
      <c r="C531" s="154" t="s">
        <v>6</v>
      </c>
      <c r="D531" s="154" t="s">
        <v>153</v>
      </c>
      <c r="E531" s="154" t="s">
        <v>1</v>
      </c>
      <c r="F531" s="155">
        <f>F532</f>
        <v>461.4</v>
      </c>
      <c r="G531" s="120">
        <f t="shared" ref="G531:O531" si="360">G532</f>
        <v>0</v>
      </c>
      <c r="H531" s="10">
        <f t="shared" si="360"/>
        <v>0</v>
      </c>
      <c r="I531" s="10">
        <f t="shared" si="360"/>
        <v>0</v>
      </c>
      <c r="J531" s="10">
        <f t="shared" si="360"/>
        <v>0</v>
      </c>
      <c r="K531" s="10">
        <f t="shared" si="360"/>
        <v>0</v>
      </c>
      <c r="L531" s="10">
        <f t="shared" si="360"/>
        <v>461.4</v>
      </c>
      <c r="M531" s="10">
        <f t="shared" si="360"/>
        <v>0</v>
      </c>
      <c r="N531" s="10">
        <f t="shared" si="360"/>
        <v>461.4</v>
      </c>
      <c r="O531" s="10">
        <f t="shared" si="360"/>
        <v>461.4</v>
      </c>
    </row>
    <row r="532" spans="1:15" ht="39.6" outlineLevel="4">
      <c r="A532" s="153" t="s">
        <v>460</v>
      </c>
      <c r="B532" s="154" t="s">
        <v>145</v>
      </c>
      <c r="C532" s="154" t="s">
        <v>6</v>
      </c>
      <c r="D532" s="154" t="s">
        <v>154</v>
      </c>
      <c r="E532" s="154" t="s">
        <v>1</v>
      </c>
      <c r="F532" s="155">
        <f>F533</f>
        <v>461.4</v>
      </c>
      <c r="G532" s="120">
        <f t="shared" ref="G532:O532" si="361">G533</f>
        <v>0</v>
      </c>
      <c r="H532" s="10">
        <f t="shared" si="361"/>
        <v>0</v>
      </c>
      <c r="I532" s="10">
        <f t="shared" si="361"/>
        <v>0</v>
      </c>
      <c r="J532" s="10">
        <f t="shared" si="361"/>
        <v>0</v>
      </c>
      <c r="K532" s="10">
        <f t="shared" si="361"/>
        <v>0</v>
      </c>
      <c r="L532" s="10">
        <f t="shared" si="361"/>
        <v>461.4</v>
      </c>
      <c r="M532" s="10">
        <f t="shared" si="361"/>
        <v>0</v>
      </c>
      <c r="N532" s="10">
        <f t="shared" si="361"/>
        <v>461.4</v>
      </c>
      <c r="O532" s="10">
        <f t="shared" si="361"/>
        <v>461.4</v>
      </c>
    </row>
    <row r="533" spans="1:15" ht="26.4" outlineLevel="5">
      <c r="A533" s="153" t="s">
        <v>54</v>
      </c>
      <c r="B533" s="154" t="s">
        <v>145</v>
      </c>
      <c r="C533" s="154" t="s">
        <v>6</v>
      </c>
      <c r="D533" s="154" t="s">
        <v>154</v>
      </c>
      <c r="E533" s="154" t="s">
        <v>55</v>
      </c>
      <c r="F533" s="155">
        <f>F534</f>
        <v>461.4</v>
      </c>
      <c r="G533" s="120">
        <f t="shared" ref="G533:O533" si="362">G534</f>
        <v>0</v>
      </c>
      <c r="H533" s="10">
        <f t="shared" si="362"/>
        <v>0</v>
      </c>
      <c r="I533" s="10">
        <f t="shared" si="362"/>
        <v>0</v>
      </c>
      <c r="J533" s="10">
        <f t="shared" si="362"/>
        <v>0</v>
      </c>
      <c r="K533" s="10">
        <f t="shared" si="362"/>
        <v>0</v>
      </c>
      <c r="L533" s="10">
        <f t="shared" si="362"/>
        <v>461.4</v>
      </c>
      <c r="M533" s="10">
        <f t="shared" si="362"/>
        <v>0</v>
      </c>
      <c r="N533" s="10">
        <f t="shared" si="362"/>
        <v>461.4</v>
      </c>
      <c r="O533" s="10">
        <f t="shared" si="362"/>
        <v>461.4</v>
      </c>
    </row>
    <row r="534" spans="1:15" outlineLevel="6">
      <c r="A534" s="153" t="s">
        <v>56</v>
      </c>
      <c r="B534" s="154" t="s">
        <v>145</v>
      </c>
      <c r="C534" s="154" t="s">
        <v>6</v>
      </c>
      <c r="D534" s="154" t="s">
        <v>154</v>
      </c>
      <c r="E534" s="154" t="s">
        <v>57</v>
      </c>
      <c r="F534" s="155">
        <f>G534+H534+I534+J534+K534+L534+M534</f>
        <v>461.4</v>
      </c>
      <c r="G534" s="121"/>
      <c r="H534" s="16"/>
      <c r="I534" s="16"/>
      <c r="J534" s="16"/>
      <c r="K534" s="16"/>
      <c r="L534" s="16">
        <v>461.4</v>
      </c>
      <c r="M534" s="16"/>
      <c r="N534" s="16">
        <v>461.4</v>
      </c>
      <c r="O534" s="16">
        <v>461.4</v>
      </c>
    </row>
    <row r="535" spans="1:15" ht="15.6" outlineLevel="7">
      <c r="A535" s="153" t="s">
        <v>171</v>
      </c>
      <c r="B535" s="154" t="s">
        <v>145</v>
      </c>
      <c r="C535" s="154" t="s">
        <v>17</v>
      </c>
      <c r="D535" s="154" t="s">
        <v>4</v>
      </c>
      <c r="E535" s="154" t="s">
        <v>1</v>
      </c>
      <c r="F535" s="155">
        <f t="shared" ref="F535:O535" si="363">F536+F550+F559</f>
        <v>37324.841</v>
      </c>
      <c r="G535" s="118">
        <f t="shared" si="363"/>
        <v>33909.550000000003</v>
      </c>
      <c r="H535" s="8">
        <f t="shared" si="363"/>
        <v>2419.9</v>
      </c>
      <c r="I535" s="8">
        <f t="shared" si="363"/>
        <v>99.1</v>
      </c>
      <c r="J535" s="8">
        <f t="shared" si="363"/>
        <v>0</v>
      </c>
      <c r="K535" s="8">
        <f t="shared" si="363"/>
        <v>0</v>
      </c>
      <c r="L535" s="8">
        <f t="shared" si="363"/>
        <v>896.29099999999994</v>
      </c>
      <c r="M535" s="8">
        <f t="shared" si="363"/>
        <v>0</v>
      </c>
      <c r="N535" s="8">
        <f t="shared" si="363"/>
        <v>34320.959999999999</v>
      </c>
      <c r="O535" s="8">
        <f t="shared" si="363"/>
        <v>34320.959999999999</v>
      </c>
    </row>
    <row r="536" spans="1:15" ht="26.4" outlineLevel="2">
      <c r="A536" s="153" t="s">
        <v>455</v>
      </c>
      <c r="B536" s="154" t="s">
        <v>145</v>
      </c>
      <c r="C536" s="154" t="s">
        <v>17</v>
      </c>
      <c r="D536" s="154" t="s">
        <v>147</v>
      </c>
      <c r="E536" s="154" t="s">
        <v>1</v>
      </c>
      <c r="F536" s="155">
        <f>F537+F545</f>
        <v>6685.08</v>
      </c>
      <c r="G536" s="120">
        <f>G537+G545</f>
        <v>6099.87</v>
      </c>
      <c r="H536" s="10">
        <f t="shared" ref="H536:O536" si="364">H537+H545</f>
        <v>0</v>
      </c>
      <c r="I536" s="10">
        <f t="shared" si="364"/>
        <v>22.1</v>
      </c>
      <c r="J536" s="10">
        <f t="shared" si="364"/>
        <v>0</v>
      </c>
      <c r="K536" s="10">
        <f t="shared" si="364"/>
        <v>0</v>
      </c>
      <c r="L536" s="10">
        <f t="shared" si="364"/>
        <v>563.11</v>
      </c>
      <c r="M536" s="10">
        <f t="shared" si="364"/>
        <v>0</v>
      </c>
      <c r="N536" s="10">
        <f t="shared" si="364"/>
        <v>6685.08</v>
      </c>
      <c r="O536" s="10">
        <f t="shared" si="364"/>
        <v>6685.08</v>
      </c>
    </row>
    <row r="537" spans="1:15" ht="26.4" outlineLevel="4">
      <c r="A537" s="153" t="s">
        <v>558</v>
      </c>
      <c r="B537" s="154" t="s">
        <v>145</v>
      </c>
      <c r="C537" s="154" t="s">
        <v>17</v>
      </c>
      <c r="D537" s="154" t="s">
        <v>164</v>
      </c>
      <c r="E537" s="154" t="s">
        <v>1</v>
      </c>
      <c r="F537" s="155">
        <f>F538</f>
        <v>6661.97</v>
      </c>
      <c r="G537" s="120">
        <f t="shared" ref="G537:O537" si="365">G538</f>
        <v>6099.87</v>
      </c>
      <c r="H537" s="10">
        <f t="shared" si="365"/>
        <v>0</v>
      </c>
      <c r="I537" s="10">
        <f t="shared" si="365"/>
        <v>22.1</v>
      </c>
      <c r="J537" s="10">
        <f t="shared" si="365"/>
        <v>0</v>
      </c>
      <c r="K537" s="10">
        <f t="shared" si="365"/>
        <v>0</v>
      </c>
      <c r="L537" s="10">
        <f t="shared" si="365"/>
        <v>540</v>
      </c>
      <c r="M537" s="10">
        <f t="shared" si="365"/>
        <v>0</v>
      </c>
      <c r="N537" s="83">
        <f t="shared" si="365"/>
        <v>6661.97</v>
      </c>
      <c r="O537" s="83">
        <f t="shared" si="365"/>
        <v>6661.97</v>
      </c>
    </row>
    <row r="538" spans="1:15" ht="26.4" outlineLevel="5">
      <c r="A538" s="153" t="s">
        <v>363</v>
      </c>
      <c r="B538" s="154" t="s">
        <v>145</v>
      </c>
      <c r="C538" s="154" t="s">
        <v>17</v>
      </c>
      <c r="D538" s="154" t="s">
        <v>172</v>
      </c>
      <c r="E538" s="154" t="s">
        <v>1</v>
      </c>
      <c r="F538" s="155">
        <f>F539+F542</f>
        <v>6661.97</v>
      </c>
      <c r="G538" s="120">
        <f t="shared" ref="G538:O538" si="366">G539+G542</f>
        <v>6099.87</v>
      </c>
      <c r="H538" s="10">
        <f t="shared" si="366"/>
        <v>0</v>
      </c>
      <c r="I538" s="10">
        <f t="shared" si="366"/>
        <v>22.1</v>
      </c>
      <c r="J538" s="10">
        <f t="shared" si="366"/>
        <v>0</v>
      </c>
      <c r="K538" s="10">
        <f t="shared" si="366"/>
        <v>0</v>
      </c>
      <c r="L538" s="10">
        <f t="shared" si="366"/>
        <v>540</v>
      </c>
      <c r="M538" s="10">
        <f t="shared" si="366"/>
        <v>0</v>
      </c>
      <c r="N538" s="10">
        <f t="shared" si="366"/>
        <v>6661.97</v>
      </c>
      <c r="O538" s="10">
        <f t="shared" si="366"/>
        <v>6661.97</v>
      </c>
    </row>
    <row r="539" spans="1:15" ht="26.4" outlineLevel="6">
      <c r="A539" s="153" t="s">
        <v>527</v>
      </c>
      <c r="B539" s="154" t="s">
        <v>145</v>
      </c>
      <c r="C539" s="154" t="s">
        <v>17</v>
      </c>
      <c r="D539" s="154" t="s">
        <v>173</v>
      </c>
      <c r="E539" s="154" t="s">
        <v>1</v>
      </c>
      <c r="F539" s="155">
        <f>F540</f>
        <v>6261.97</v>
      </c>
      <c r="G539" s="123">
        <f t="shared" ref="G539:O539" si="367">G540</f>
        <v>6099.87</v>
      </c>
      <c r="H539" s="17">
        <f t="shared" si="367"/>
        <v>0</v>
      </c>
      <c r="I539" s="17">
        <f t="shared" si="367"/>
        <v>22.1</v>
      </c>
      <c r="J539" s="17">
        <f t="shared" si="367"/>
        <v>0</v>
      </c>
      <c r="K539" s="17">
        <f t="shared" si="367"/>
        <v>0</v>
      </c>
      <c r="L539" s="17">
        <f t="shared" si="367"/>
        <v>140</v>
      </c>
      <c r="M539" s="17">
        <f t="shared" si="367"/>
        <v>0</v>
      </c>
      <c r="N539" s="17">
        <f t="shared" si="367"/>
        <v>6261.97</v>
      </c>
      <c r="O539" s="17">
        <f t="shared" si="367"/>
        <v>6261.97</v>
      </c>
    </row>
    <row r="540" spans="1:15" ht="26.4" outlineLevel="7">
      <c r="A540" s="153" t="s">
        <v>54</v>
      </c>
      <c r="B540" s="154" t="s">
        <v>145</v>
      </c>
      <c r="C540" s="154" t="s">
        <v>17</v>
      </c>
      <c r="D540" s="154" t="s">
        <v>173</v>
      </c>
      <c r="E540" s="154" t="s">
        <v>55</v>
      </c>
      <c r="F540" s="155">
        <f>F541</f>
        <v>6261.97</v>
      </c>
      <c r="G540" s="123">
        <f t="shared" ref="G540:O540" si="368">G541</f>
        <v>6099.87</v>
      </c>
      <c r="H540" s="17">
        <f t="shared" si="368"/>
        <v>0</v>
      </c>
      <c r="I540" s="17">
        <f t="shared" si="368"/>
        <v>22.1</v>
      </c>
      <c r="J540" s="17">
        <f t="shared" si="368"/>
        <v>0</v>
      </c>
      <c r="K540" s="17">
        <f t="shared" si="368"/>
        <v>0</v>
      </c>
      <c r="L540" s="17">
        <f t="shared" si="368"/>
        <v>140</v>
      </c>
      <c r="M540" s="17">
        <f t="shared" si="368"/>
        <v>0</v>
      </c>
      <c r="N540" s="17">
        <f t="shared" si="368"/>
        <v>6261.97</v>
      </c>
      <c r="O540" s="17">
        <f t="shared" si="368"/>
        <v>6261.97</v>
      </c>
    </row>
    <row r="541" spans="1:15" outlineLevel="1">
      <c r="A541" s="153" t="s">
        <v>56</v>
      </c>
      <c r="B541" s="154" t="s">
        <v>145</v>
      </c>
      <c r="C541" s="154" t="s">
        <v>17</v>
      </c>
      <c r="D541" s="154" t="s">
        <v>173</v>
      </c>
      <c r="E541" s="154" t="s">
        <v>57</v>
      </c>
      <c r="F541" s="155">
        <f>G541+H541+I541+J541+K541+L541+M541</f>
        <v>6261.97</v>
      </c>
      <c r="G541" s="121">
        <f>4685+1414.87</f>
        <v>6099.87</v>
      </c>
      <c r="H541" s="17"/>
      <c r="I541" s="16">
        <v>22.1</v>
      </c>
      <c r="J541" s="16"/>
      <c r="K541" s="16"/>
      <c r="L541" s="16">
        <f>67.4+42.6+30</f>
        <v>140</v>
      </c>
      <c r="M541" s="17"/>
      <c r="N541" s="17">
        <f>6261.97</f>
        <v>6261.97</v>
      </c>
      <c r="O541" s="17">
        <v>6261.97</v>
      </c>
    </row>
    <row r="542" spans="1:15" ht="26.4" outlineLevel="1">
      <c r="A542" s="161" t="s">
        <v>424</v>
      </c>
      <c r="B542" s="159" t="s">
        <v>145</v>
      </c>
      <c r="C542" s="159" t="s">
        <v>17</v>
      </c>
      <c r="D542" s="159" t="s">
        <v>425</v>
      </c>
      <c r="E542" s="159" t="s">
        <v>1</v>
      </c>
      <c r="F542" s="155">
        <f>F543</f>
        <v>400</v>
      </c>
      <c r="G542" s="120">
        <f t="shared" ref="G542:O542" si="369">G543</f>
        <v>0</v>
      </c>
      <c r="H542" s="10">
        <f t="shared" si="369"/>
        <v>0</v>
      </c>
      <c r="I542" s="10">
        <f t="shared" si="369"/>
        <v>0</v>
      </c>
      <c r="J542" s="10">
        <f t="shared" si="369"/>
        <v>0</v>
      </c>
      <c r="K542" s="10">
        <f t="shared" si="369"/>
        <v>0</v>
      </c>
      <c r="L542" s="10">
        <f t="shared" si="369"/>
        <v>400</v>
      </c>
      <c r="M542" s="10">
        <f t="shared" si="369"/>
        <v>0</v>
      </c>
      <c r="N542" s="10">
        <f t="shared" si="369"/>
        <v>400</v>
      </c>
      <c r="O542" s="10">
        <f t="shared" si="369"/>
        <v>400</v>
      </c>
    </row>
    <row r="543" spans="1:15" ht="26.4" outlineLevel="1">
      <c r="A543" s="102" t="s">
        <v>54</v>
      </c>
      <c r="B543" s="99" t="s">
        <v>145</v>
      </c>
      <c r="C543" s="159" t="s">
        <v>17</v>
      </c>
      <c r="D543" s="159" t="s">
        <v>425</v>
      </c>
      <c r="E543" s="159" t="s">
        <v>55</v>
      </c>
      <c r="F543" s="155">
        <f>F544</f>
        <v>400</v>
      </c>
      <c r="G543" s="120">
        <f t="shared" ref="G543:O543" si="370">G544</f>
        <v>0</v>
      </c>
      <c r="H543" s="10">
        <f t="shared" si="370"/>
        <v>0</v>
      </c>
      <c r="I543" s="10">
        <f t="shared" si="370"/>
        <v>0</v>
      </c>
      <c r="J543" s="10">
        <f t="shared" si="370"/>
        <v>0</v>
      </c>
      <c r="K543" s="10">
        <f t="shared" si="370"/>
        <v>0</v>
      </c>
      <c r="L543" s="10">
        <f t="shared" si="370"/>
        <v>400</v>
      </c>
      <c r="M543" s="10">
        <f t="shared" si="370"/>
        <v>0</v>
      </c>
      <c r="N543" s="10">
        <f t="shared" si="370"/>
        <v>400</v>
      </c>
      <c r="O543" s="10">
        <f t="shared" si="370"/>
        <v>400</v>
      </c>
    </row>
    <row r="544" spans="1:15" outlineLevel="1">
      <c r="A544" s="161" t="s">
        <v>56</v>
      </c>
      <c r="B544" s="159" t="s">
        <v>145</v>
      </c>
      <c r="C544" s="159" t="s">
        <v>17</v>
      </c>
      <c r="D544" s="159" t="s">
        <v>425</v>
      </c>
      <c r="E544" s="159" t="s">
        <v>57</v>
      </c>
      <c r="F544" s="155">
        <f>G544+H544+I544+J544+K544+L544+M544</f>
        <v>400</v>
      </c>
      <c r="G544" s="121"/>
      <c r="H544" s="17"/>
      <c r="I544" s="16"/>
      <c r="J544" s="16"/>
      <c r="K544" s="16"/>
      <c r="L544" s="16">
        <v>400</v>
      </c>
      <c r="M544" s="17"/>
      <c r="N544" s="17">
        <v>400</v>
      </c>
      <c r="O544" s="17">
        <v>400</v>
      </c>
    </row>
    <row r="545" spans="1:15" ht="26.4" outlineLevel="1">
      <c r="A545" s="153" t="s">
        <v>538</v>
      </c>
      <c r="B545" s="154" t="s">
        <v>145</v>
      </c>
      <c r="C545" s="154" t="s">
        <v>17</v>
      </c>
      <c r="D545" s="154" t="s">
        <v>301</v>
      </c>
      <c r="E545" s="154" t="s">
        <v>1</v>
      </c>
      <c r="F545" s="155">
        <f>F546</f>
        <v>23.11</v>
      </c>
      <c r="G545" s="120">
        <f t="shared" ref="G545:O545" si="371">G546</f>
        <v>0</v>
      </c>
      <c r="H545" s="10">
        <f t="shared" si="371"/>
        <v>0</v>
      </c>
      <c r="I545" s="10">
        <f t="shared" si="371"/>
        <v>0</v>
      </c>
      <c r="J545" s="10">
        <f t="shared" si="371"/>
        <v>0</v>
      </c>
      <c r="K545" s="10">
        <f t="shared" si="371"/>
        <v>0</v>
      </c>
      <c r="L545" s="10">
        <f t="shared" si="371"/>
        <v>23.11</v>
      </c>
      <c r="M545" s="10">
        <f t="shared" si="371"/>
        <v>0</v>
      </c>
      <c r="N545" s="85">
        <f t="shared" si="371"/>
        <v>23.11</v>
      </c>
      <c r="O545" s="85">
        <f t="shared" si="371"/>
        <v>23.11</v>
      </c>
    </row>
    <row r="546" spans="1:15" ht="29.4" customHeight="1" outlineLevel="1">
      <c r="A546" s="153" t="s">
        <v>398</v>
      </c>
      <c r="B546" s="154" t="s">
        <v>145</v>
      </c>
      <c r="C546" s="154" t="s">
        <v>17</v>
      </c>
      <c r="D546" s="154" t="s">
        <v>302</v>
      </c>
      <c r="E546" s="154" t="s">
        <v>1</v>
      </c>
      <c r="F546" s="155">
        <f>F547</f>
        <v>23.11</v>
      </c>
      <c r="G546" s="120">
        <f t="shared" ref="G546:O546" si="372">G547</f>
        <v>0</v>
      </c>
      <c r="H546" s="10">
        <f t="shared" si="372"/>
        <v>0</v>
      </c>
      <c r="I546" s="10">
        <f t="shared" si="372"/>
        <v>0</v>
      </c>
      <c r="J546" s="10">
        <f t="shared" si="372"/>
        <v>0</v>
      </c>
      <c r="K546" s="10">
        <f t="shared" si="372"/>
        <v>0</v>
      </c>
      <c r="L546" s="10">
        <f t="shared" si="372"/>
        <v>23.11</v>
      </c>
      <c r="M546" s="10">
        <f t="shared" si="372"/>
        <v>0</v>
      </c>
      <c r="N546" s="10">
        <f t="shared" si="372"/>
        <v>23.11</v>
      </c>
      <c r="O546" s="10">
        <f t="shared" si="372"/>
        <v>23.11</v>
      </c>
    </row>
    <row r="547" spans="1:15" ht="31.95" customHeight="1" outlineLevel="1">
      <c r="A547" s="153" t="s">
        <v>539</v>
      </c>
      <c r="B547" s="154" t="s">
        <v>145</v>
      </c>
      <c r="C547" s="154" t="s">
        <v>17</v>
      </c>
      <c r="D547" s="154" t="s">
        <v>303</v>
      </c>
      <c r="E547" s="154" t="s">
        <v>1</v>
      </c>
      <c r="F547" s="155">
        <f>F548</f>
        <v>23.11</v>
      </c>
      <c r="G547" s="120">
        <f t="shared" ref="G547:O547" si="373">G548</f>
        <v>0</v>
      </c>
      <c r="H547" s="10">
        <f t="shared" si="373"/>
        <v>0</v>
      </c>
      <c r="I547" s="10">
        <f t="shared" si="373"/>
        <v>0</v>
      </c>
      <c r="J547" s="10">
        <f t="shared" si="373"/>
        <v>0</v>
      </c>
      <c r="K547" s="10">
        <f t="shared" si="373"/>
        <v>0</v>
      </c>
      <c r="L547" s="10">
        <f t="shared" si="373"/>
        <v>23.11</v>
      </c>
      <c r="M547" s="10">
        <f t="shared" si="373"/>
        <v>0</v>
      </c>
      <c r="N547" s="10">
        <f t="shared" si="373"/>
        <v>23.11</v>
      </c>
      <c r="O547" s="10">
        <f t="shared" si="373"/>
        <v>23.11</v>
      </c>
    </row>
    <row r="548" spans="1:15" ht="26.4" outlineLevel="1">
      <c r="A548" s="153" t="s">
        <v>54</v>
      </c>
      <c r="B548" s="154" t="s">
        <v>145</v>
      </c>
      <c r="C548" s="154" t="s">
        <v>17</v>
      </c>
      <c r="D548" s="154" t="s">
        <v>303</v>
      </c>
      <c r="E548" s="154" t="s">
        <v>55</v>
      </c>
      <c r="F548" s="155">
        <f>F549</f>
        <v>23.11</v>
      </c>
      <c r="G548" s="120">
        <f t="shared" ref="G548:O548" si="374">G549</f>
        <v>0</v>
      </c>
      <c r="H548" s="10">
        <f t="shared" si="374"/>
        <v>0</v>
      </c>
      <c r="I548" s="10">
        <f t="shared" si="374"/>
        <v>0</v>
      </c>
      <c r="J548" s="10">
        <f t="shared" si="374"/>
        <v>0</v>
      </c>
      <c r="K548" s="10">
        <f t="shared" si="374"/>
        <v>0</v>
      </c>
      <c r="L548" s="10">
        <f t="shared" si="374"/>
        <v>23.11</v>
      </c>
      <c r="M548" s="10">
        <f t="shared" si="374"/>
        <v>0</v>
      </c>
      <c r="N548" s="10">
        <f t="shared" si="374"/>
        <v>23.11</v>
      </c>
      <c r="O548" s="10">
        <f t="shared" si="374"/>
        <v>23.11</v>
      </c>
    </row>
    <row r="549" spans="1:15" outlineLevel="1">
      <c r="A549" s="153" t="s">
        <v>56</v>
      </c>
      <c r="B549" s="154" t="s">
        <v>145</v>
      </c>
      <c r="C549" s="154" t="s">
        <v>17</v>
      </c>
      <c r="D549" s="154" t="s">
        <v>303</v>
      </c>
      <c r="E549" s="154" t="s">
        <v>57</v>
      </c>
      <c r="F549" s="155">
        <f>G549+H549+I549+J549+K549+L549+M549</f>
        <v>23.11</v>
      </c>
      <c r="G549" s="121"/>
      <c r="H549" s="17"/>
      <c r="I549" s="16"/>
      <c r="J549" s="16"/>
      <c r="K549" s="16"/>
      <c r="L549" s="16">
        <v>23.11</v>
      </c>
      <c r="M549" s="17"/>
      <c r="N549" s="17">
        <v>23.11</v>
      </c>
      <c r="O549" s="17">
        <v>23.11</v>
      </c>
    </row>
    <row r="550" spans="1:15" ht="27.75" customHeight="1" outlineLevel="2">
      <c r="A550" s="153" t="s">
        <v>559</v>
      </c>
      <c r="B550" s="154" t="s">
        <v>145</v>
      </c>
      <c r="C550" s="154" t="s">
        <v>17</v>
      </c>
      <c r="D550" s="154" t="s">
        <v>174</v>
      </c>
      <c r="E550" s="154" t="s">
        <v>1</v>
      </c>
      <c r="F550" s="155">
        <f t="shared" ref="F550:O550" si="375">F551+F555</f>
        <v>30616.761000000002</v>
      </c>
      <c r="G550" s="120">
        <f t="shared" si="375"/>
        <v>27809.68</v>
      </c>
      <c r="H550" s="10">
        <f t="shared" si="375"/>
        <v>2419.9</v>
      </c>
      <c r="I550" s="10">
        <f t="shared" si="375"/>
        <v>77</v>
      </c>
      <c r="J550" s="10">
        <f t="shared" si="375"/>
        <v>0</v>
      </c>
      <c r="K550" s="10">
        <f t="shared" si="375"/>
        <v>0</v>
      </c>
      <c r="L550" s="10">
        <f t="shared" si="375"/>
        <v>310.18099999999998</v>
      </c>
      <c r="M550" s="10">
        <f t="shared" si="375"/>
        <v>0</v>
      </c>
      <c r="N550" s="96">
        <f t="shared" si="375"/>
        <v>27612.880000000001</v>
      </c>
      <c r="O550" s="96">
        <f t="shared" si="375"/>
        <v>27612.880000000001</v>
      </c>
    </row>
    <row r="551" spans="1:15" ht="28.5" customHeight="1" outlineLevel="3">
      <c r="A551" s="153" t="s">
        <v>364</v>
      </c>
      <c r="B551" s="154" t="s">
        <v>145</v>
      </c>
      <c r="C551" s="154" t="s">
        <v>17</v>
      </c>
      <c r="D551" s="154" t="s">
        <v>175</v>
      </c>
      <c r="E551" s="154" t="s">
        <v>1</v>
      </c>
      <c r="F551" s="155">
        <f>F552</f>
        <v>30612.880000000001</v>
      </c>
      <c r="G551" s="120">
        <f t="shared" ref="G551:O551" si="376">G552</f>
        <v>27809.68</v>
      </c>
      <c r="H551" s="10">
        <f t="shared" si="376"/>
        <v>2419.9</v>
      </c>
      <c r="I551" s="10">
        <f t="shared" si="376"/>
        <v>77</v>
      </c>
      <c r="J551" s="10">
        <f t="shared" si="376"/>
        <v>0</v>
      </c>
      <c r="K551" s="10">
        <f t="shared" si="376"/>
        <v>0</v>
      </c>
      <c r="L551" s="10">
        <f t="shared" si="376"/>
        <v>306.3</v>
      </c>
      <c r="M551" s="10">
        <f t="shared" si="376"/>
        <v>0</v>
      </c>
      <c r="N551" s="10">
        <f t="shared" si="376"/>
        <v>27612.880000000001</v>
      </c>
      <c r="O551" s="10">
        <f t="shared" si="376"/>
        <v>27612.880000000001</v>
      </c>
    </row>
    <row r="552" spans="1:15" ht="26.4" outlineLevel="4">
      <c r="A552" s="153" t="s">
        <v>481</v>
      </c>
      <c r="B552" s="154" t="s">
        <v>145</v>
      </c>
      <c r="C552" s="154" t="s">
        <v>17</v>
      </c>
      <c r="D552" s="154" t="s">
        <v>176</v>
      </c>
      <c r="E552" s="154" t="s">
        <v>1</v>
      </c>
      <c r="F552" s="155">
        <f>F553</f>
        <v>30612.880000000001</v>
      </c>
      <c r="G552" s="123">
        <f t="shared" ref="G552:O552" si="377">G553</f>
        <v>27809.68</v>
      </c>
      <c r="H552" s="17">
        <f t="shared" si="377"/>
        <v>2419.9</v>
      </c>
      <c r="I552" s="17">
        <f t="shared" si="377"/>
        <v>77</v>
      </c>
      <c r="J552" s="17">
        <f t="shared" si="377"/>
        <v>0</v>
      </c>
      <c r="K552" s="17">
        <f t="shared" si="377"/>
        <v>0</v>
      </c>
      <c r="L552" s="17">
        <f t="shared" si="377"/>
        <v>306.3</v>
      </c>
      <c r="M552" s="17">
        <f t="shared" si="377"/>
        <v>0</v>
      </c>
      <c r="N552" s="76">
        <f t="shared" si="377"/>
        <v>27612.880000000001</v>
      </c>
      <c r="O552" s="76">
        <f t="shared" si="377"/>
        <v>27612.880000000001</v>
      </c>
    </row>
    <row r="553" spans="1:15" ht="26.4" outlineLevel="5">
      <c r="A553" s="153" t="s">
        <v>54</v>
      </c>
      <c r="B553" s="154" t="s">
        <v>145</v>
      </c>
      <c r="C553" s="154" t="s">
        <v>17</v>
      </c>
      <c r="D553" s="154" t="s">
        <v>176</v>
      </c>
      <c r="E553" s="154" t="s">
        <v>55</v>
      </c>
      <c r="F553" s="155">
        <f>F554</f>
        <v>30612.880000000001</v>
      </c>
      <c r="G553" s="123">
        <f t="shared" ref="G553:O553" si="378">G554</f>
        <v>27809.68</v>
      </c>
      <c r="H553" s="17">
        <f t="shared" si="378"/>
        <v>2419.9</v>
      </c>
      <c r="I553" s="17">
        <f t="shared" si="378"/>
        <v>77</v>
      </c>
      <c r="J553" s="17">
        <f t="shared" si="378"/>
        <v>0</v>
      </c>
      <c r="K553" s="17">
        <f t="shared" si="378"/>
        <v>0</v>
      </c>
      <c r="L553" s="17">
        <f t="shared" si="378"/>
        <v>306.3</v>
      </c>
      <c r="M553" s="17">
        <f t="shared" si="378"/>
        <v>0</v>
      </c>
      <c r="N553" s="76">
        <f t="shared" si="378"/>
        <v>27612.880000000001</v>
      </c>
      <c r="O553" s="76">
        <f t="shared" si="378"/>
        <v>27612.880000000001</v>
      </c>
    </row>
    <row r="554" spans="1:15" outlineLevel="6">
      <c r="A554" s="153" t="s">
        <v>56</v>
      </c>
      <c r="B554" s="154" t="s">
        <v>145</v>
      </c>
      <c r="C554" s="154" t="s">
        <v>17</v>
      </c>
      <c r="D554" s="154" t="s">
        <v>176</v>
      </c>
      <c r="E554" s="154" t="s">
        <v>57</v>
      </c>
      <c r="F554" s="155">
        <f>G554+H554+I554+J554+K554+L554+M554</f>
        <v>30612.880000000001</v>
      </c>
      <c r="G554" s="121">
        <f>21359.2+6450.48</f>
        <v>27809.68</v>
      </c>
      <c r="H554" s="17">
        <v>2419.9</v>
      </c>
      <c r="I554" s="16">
        <v>77</v>
      </c>
      <c r="J554" s="16"/>
      <c r="K554" s="16"/>
      <c r="L554" s="16">
        <f>65.7+110+71+56+3.6</f>
        <v>306.3</v>
      </c>
      <c r="M554" s="17"/>
      <c r="N554" s="76">
        <f>30612.88-3000</f>
        <v>27612.880000000001</v>
      </c>
      <c r="O554" s="76">
        <v>27612.880000000001</v>
      </c>
    </row>
    <row r="555" spans="1:15" ht="15.6" outlineLevel="6">
      <c r="A555" s="153" t="s">
        <v>393</v>
      </c>
      <c r="B555" s="154" t="s">
        <v>145</v>
      </c>
      <c r="C555" s="154" t="s">
        <v>17</v>
      </c>
      <c r="D555" s="154" t="s">
        <v>394</v>
      </c>
      <c r="E555" s="154" t="s">
        <v>1</v>
      </c>
      <c r="F555" s="155">
        <f>F556</f>
        <v>3.8809999999999998</v>
      </c>
      <c r="G555" s="120">
        <f t="shared" ref="G555:O555" si="379">G556</f>
        <v>0</v>
      </c>
      <c r="H555" s="10">
        <f t="shared" si="379"/>
        <v>0</v>
      </c>
      <c r="I555" s="10">
        <f t="shared" si="379"/>
        <v>0</v>
      </c>
      <c r="J555" s="10">
        <f t="shared" si="379"/>
        <v>0</v>
      </c>
      <c r="K555" s="10">
        <f t="shared" si="379"/>
        <v>0</v>
      </c>
      <c r="L555" s="10">
        <f t="shared" si="379"/>
        <v>3.8809999999999998</v>
      </c>
      <c r="M555" s="10">
        <f t="shared" si="379"/>
        <v>0</v>
      </c>
      <c r="N555" s="10">
        <f t="shared" si="379"/>
        <v>0</v>
      </c>
      <c r="O555" s="10">
        <f t="shared" si="379"/>
        <v>0</v>
      </c>
    </row>
    <row r="556" spans="1:15" ht="39.6" outlineLevel="6">
      <c r="A556" s="153" t="s">
        <v>416</v>
      </c>
      <c r="B556" s="154" t="s">
        <v>145</v>
      </c>
      <c r="C556" s="154" t="s">
        <v>17</v>
      </c>
      <c r="D556" s="154" t="s">
        <v>415</v>
      </c>
      <c r="E556" s="154" t="s">
        <v>1</v>
      </c>
      <c r="F556" s="155">
        <f>F557</f>
        <v>3.8809999999999998</v>
      </c>
      <c r="G556" s="120">
        <f t="shared" ref="G556:O556" si="380">G557</f>
        <v>0</v>
      </c>
      <c r="H556" s="10">
        <f t="shared" si="380"/>
        <v>0</v>
      </c>
      <c r="I556" s="10">
        <f t="shared" si="380"/>
        <v>0</v>
      </c>
      <c r="J556" s="10">
        <f t="shared" si="380"/>
        <v>0</v>
      </c>
      <c r="K556" s="10">
        <f t="shared" si="380"/>
        <v>0</v>
      </c>
      <c r="L556" s="10">
        <f t="shared" si="380"/>
        <v>3.8809999999999998</v>
      </c>
      <c r="M556" s="10">
        <f t="shared" si="380"/>
        <v>0</v>
      </c>
      <c r="N556" s="10">
        <f t="shared" si="380"/>
        <v>0</v>
      </c>
      <c r="O556" s="10">
        <f t="shared" si="380"/>
        <v>0</v>
      </c>
    </row>
    <row r="557" spans="1:15" ht="26.4" outlineLevel="6">
      <c r="A557" s="153" t="s">
        <v>54</v>
      </c>
      <c r="B557" s="154" t="s">
        <v>145</v>
      </c>
      <c r="C557" s="154" t="s">
        <v>17</v>
      </c>
      <c r="D557" s="154" t="s">
        <v>415</v>
      </c>
      <c r="E557" s="154" t="s">
        <v>55</v>
      </c>
      <c r="F557" s="155">
        <f>F558</f>
        <v>3.8809999999999998</v>
      </c>
      <c r="G557" s="120">
        <f t="shared" ref="G557:O557" si="381">G558</f>
        <v>0</v>
      </c>
      <c r="H557" s="10">
        <f t="shared" si="381"/>
        <v>0</v>
      </c>
      <c r="I557" s="10">
        <f t="shared" si="381"/>
        <v>0</v>
      </c>
      <c r="J557" s="10">
        <f t="shared" si="381"/>
        <v>0</v>
      </c>
      <c r="K557" s="10">
        <f t="shared" si="381"/>
        <v>0</v>
      </c>
      <c r="L557" s="10">
        <f t="shared" si="381"/>
        <v>3.8809999999999998</v>
      </c>
      <c r="M557" s="10">
        <f t="shared" si="381"/>
        <v>0</v>
      </c>
      <c r="N557" s="10">
        <f t="shared" si="381"/>
        <v>0</v>
      </c>
      <c r="O557" s="10">
        <f t="shared" si="381"/>
        <v>0</v>
      </c>
    </row>
    <row r="558" spans="1:15" ht="15.6" outlineLevel="6">
      <c r="A558" s="153" t="s">
        <v>56</v>
      </c>
      <c r="B558" s="154" t="s">
        <v>145</v>
      </c>
      <c r="C558" s="154" t="s">
        <v>17</v>
      </c>
      <c r="D558" s="154" t="s">
        <v>415</v>
      </c>
      <c r="E558" s="154" t="s">
        <v>57</v>
      </c>
      <c r="F558" s="155">
        <f>G558+H558+I558+J558+K558+L558+M558</f>
        <v>3.8809999999999998</v>
      </c>
      <c r="G558" s="120"/>
      <c r="H558" s="10"/>
      <c r="I558" s="10"/>
      <c r="J558" s="10"/>
      <c r="K558" s="10"/>
      <c r="L558" s="10">
        <v>3.8809999999999998</v>
      </c>
      <c r="M558" s="10"/>
      <c r="N558" s="10">
        <v>0</v>
      </c>
      <c r="O558" s="10">
        <v>0</v>
      </c>
    </row>
    <row r="559" spans="1:15" ht="39.6" outlineLevel="7">
      <c r="A559" s="153" t="s">
        <v>459</v>
      </c>
      <c r="B559" s="154" t="s">
        <v>145</v>
      </c>
      <c r="C559" s="154" t="s">
        <v>17</v>
      </c>
      <c r="D559" s="154" t="s">
        <v>152</v>
      </c>
      <c r="E559" s="154" t="s">
        <v>1</v>
      </c>
      <c r="F559" s="155">
        <f>F560</f>
        <v>23</v>
      </c>
      <c r="G559" s="120">
        <f t="shared" ref="G559:O559" si="382">G560</f>
        <v>0</v>
      </c>
      <c r="H559" s="10">
        <f t="shared" si="382"/>
        <v>0</v>
      </c>
      <c r="I559" s="10">
        <f t="shared" si="382"/>
        <v>0</v>
      </c>
      <c r="J559" s="10">
        <f t="shared" si="382"/>
        <v>0</v>
      </c>
      <c r="K559" s="10">
        <f t="shared" si="382"/>
        <v>0</v>
      </c>
      <c r="L559" s="10">
        <f t="shared" si="382"/>
        <v>23</v>
      </c>
      <c r="M559" s="10">
        <f t="shared" si="382"/>
        <v>0</v>
      </c>
      <c r="N559" s="65">
        <f t="shared" si="382"/>
        <v>23</v>
      </c>
      <c r="O559" s="65">
        <f t="shared" si="382"/>
        <v>23</v>
      </c>
    </row>
    <row r="560" spans="1:15" ht="26.4" outlineLevel="2">
      <c r="A560" s="153" t="s">
        <v>362</v>
      </c>
      <c r="B560" s="154" t="s">
        <v>145</v>
      </c>
      <c r="C560" s="154" t="s">
        <v>17</v>
      </c>
      <c r="D560" s="154" t="s">
        <v>153</v>
      </c>
      <c r="E560" s="154" t="s">
        <v>1</v>
      </c>
      <c r="F560" s="155">
        <f>F561</f>
        <v>23</v>
      </c>
      <c r="G560" s="120">
        <f t="shared" ref="G560:O560" si="383">G561</f>
        <v>0</v>
      </c>
      <c r="H560" s="10">
        <f t="shared" si="383"/>
        <v>0</v>
      </c>
      <c r="I560" s="10">
        <f t="shared" si="383"/>
        <v>0</v>
      </c>
      <c r="J560" s="10">
        <f t="shared" si="383"/>
        <v>0</v>
      </c>
      <c r="K560" s="10">
        <f t="shared" si="383"/>
        <v>0</v>
      </c>
      <c r="L560" s="10">
        <f t="shared" si="383"/>
        <v>23</v>
      </c>
      <c r="M560" s="10">
        <f t="shared" si="383"/>
        <v>0</v>
      </c>
      <c r="N560" s="10">
        <f t="shared" si="383"/>
        <v>23</v>
      </c>
      <c r="O560" s="10">
        <f t="shared" si="383"/>
        <v>23</v>
      </c>
    </row>
    <row r="561" spans="1:15" ht="39.6" outlineLevel="4">
      <c r="A561" s="153" t="s">
        <v>560</v>
      </c>
      <c r="B561" s="154" t="s">
        <v>145</v>
      </c>
      <c r="C561" s="154" t="s">
        <v>17</v>
      </c>
      <c r="D561" s="154" t="s">
        <v>154</v>
      </c>
      <c r="E561" s="154" t="s">
        <v>1</v>
      </c>
      <c r="F561" s="155">
        <f>F562</f>
        <v>23</v>
      </c>
      <c r="G561" s="120">
        <f t="shared" ref="G561:O561" si="384">G562</f>
        <v>0</v>
      </c>
      <c r="H561" s="10">
        <f t="shared" si="384"/>
        <v>0</v>
      </c>
      <c r="I561" s="10">
        <f t="shared" si="384"/>
        <v>0</v>
      </c>
      <c r="J561" s="10">
        <f t="shared" si="384"/>
        <v>0</v>
      </c>
      <c r="K561" s="10">
        <f t="shared" si="384"/>
        <v>0</v>
      </c>
      <c r="L561" s="10">
        <f t="shared" si="384"/>
        <v>23</v>
      </c>
      <c r="M561" s="10">
        <f t="shared" si="384"/>
        <v>0</v>
      </c>
      <c r="N561" s="10">
        <f t="shared" si="384"/>
        <v>23</v>
      </c>
      <c r="O561" s="10">
        <f t="shared" si="384"/>
        <v>23</v>
      </c>
    </row>
    <row r="562" spans="1:15" ht="26.4" outlineLevel="5">
      <c r="A562" s="153" t="s">
        <v>54</v>
      </c>
      <c r="B562" s="154" t="s">
        <v>145</v>
      </c>
      <c r="C562" s="154" t="s">
        <v>17</v>
      </c>
      <c r="D562" s="154" t="s">
        <v>154</v>
      </c>
      <c r="E562" s="154" t="s">
        <v>55</v>
      </c>
      <c r="F562" s="155">
        <f>F563</f>
        <v>23</v>
      </c>
      <c r="G562" s="120">
        <f t="shared" ref="G562:O562" si="385">G563</f>
        <v>0</v>
      </c>
      <c r="H562" s="10">
        <f t="shared" si="385"/>
        <v>0</v>
      </c>
      <c r="I562" s="10">
        <f t="shared" si="385"/>
        <v>0</v>
      </c>
      <c r="J562" s="10">
        <f t="shared" si="385"/>
        <v>0</v>
      </c>
      <c r="K562" s="10">
        <f t="shared" si="385"/>
        <v>0</v>
      </c>
      <c r="L562" s="10">
        <f t="shared" si="385"/>
        <v>23</v>
      </c>
      <c r="M562" s="10">
        <f t="shared" si="385"/>
        <v>0</v>
      </c>
      <c r="N562" s="10">
        <f t="shared" si="385"/>
        <v>23</v>
      </c>
      <c r="O562" s="10">
        <f t="shared" si="385"/>
        <v>23</v>
      </c>
    </row>
    <row r="563" spans="1:15" outlineLevel="6">
      <c r="A563" s="153" t="s">
        <v>56</v>
      </c>
      <c r="B563" s="154" t="s">
        <v>145</v>
      </c>
      <c r="C563" s="154" t="s">
        <v>17</v>
      </c>
      <c r="D563" s="154" t="s">
        <v>154</v>
      </c>
      <c r="E563" s="154" t="s">
        <v>57</v>
      </c>
      <c r="F563" s="155">
        <f>G563+H563+I563+J563+K563+L563+M563</f>
        <v>23</v>
      </c>
      <c r="G563" s="121"/>
      <c r="H563" s="16"/>
      <c r="I563" s="16"/>
      <c r="J563" s="16"/>
      <c r="K563" s="16"/>
      <c r="L563" s="16">
        <v>23</v>
      </c>
      <c r="M563" s="16"/>
      <c r="N563" s="16">
        <v>23</v>
      </c>
      <c r="O563" s="16">
        <v>23</v>
      </c>
    </row>
    <row r="564" spans="1:15" ht="15.6" outlineLevel="7">
      <c r="A564" s="153" t="s">
        <v>178</v>
      </c>
      <c r="B564" s="154" t="s">
        <v>145</v>
      </c>
      <c r="C564" s="154" t="s">
        <v>35</v>
      </c>
      <c r="D564" s="154" t="s">
        <v>4</v>
      </c>
      <c r="E564" s="154" t="s">
        <v>1</v>
      </c>
      <c r="F564" s="155">
        <f>F565+F571</f>
        <v>750</v>
      </c>
      <c r="G564" s="118">
        <f t="shared" ref="G564:O564" si="386">G565+G571</f>
        <v>0</v>
      </c>
      <c r="H564" s="8">
        <f t="shared" si="386"/>
        <v>0</v>
      </c>
      <c r="I564" s="8">
        <f t="shared" si="386"/>
        <v>0</v>
      </c>
      <c r="J564" s="8">
        <f t="shared" si="386"/>
        <v>0</v>
      </c>
      <c r="K564" s="8">
        <f t="shared" si="386"/>
        <v>500</v>
      </c>
      <c r="L564" s="8">
        <f t="shared" si="386"/>
        <v>250</v>
      </c>
      <c r="M564" s="8">
        <f t="shared" si="386"/>
        <v>0</v>
      </c>
      <c r="N564" s="8">
        <f t="shared" si="386"/>
        <v>750</v>
      </c>
      <c r="O564" s="8">
        <f t="shared" si="386"/>
        <v>750</v>
      </c>
    </row>
    <row r="565" spans="1:15" ht="26.4" outlineLevel="1">
      <c r="A565" s="153" t="s">
        <v>455</v>
      </c>
      <c r="B565" s="154" t="s">
        <v>145</v>
      </c>
      <c r="C565" s="154" t="s">
        <v>35</v>
      </c>
      <c r="D565" s="154" t="s">
        <v>147</v>
      </c>
      <c r="E565" s="154" t="s">
        <v>1</v>
      </c>
      <c r="F565" s="155">
        <f t="shared" ref="F565:F569" si="387">F566</f>
        <v>250</v>
      </c>
      <c r="G565" s="123">
        <f t="shared" ref="G565:O565" si="388">G566</f>
        <v>0</v>
      </c>
      <c r="H565" s="17">
        <f t="shared" si="388"/>
        <v>0</v>
      </c>
      <c r="I565" s="17">
        <f t="shared" si="388"/>
        <v>0</v>
      </c>
      <c r="J565" s="17">
        <f t="shared" si="388"/>
        <v>0</v>
      </c>
      <c r="K565" s="17">
        <f t="shared" si="388"/>
        <v>0</v>
      </c>
      <c r="L565" s="17">
        <f t="shared" si="388"/>
        <v>250</v>
      </c>
      <c r="M565" s="17">
        <f t="shared" si="388"/>
        <v>0</v>
      </c>
      <c r="N565" s="17">
        <f t="shared" si="388"/>
        <v>250</v>
      </c>
      <c r="O565" s="17">
        <f t="shared" si="388"/>
        <v>250</v>
      </c>
    </row>
    <row r="566" spans="1:15" ht="26.4" outlineLevel="2">
      <c r="A566" s="153" t="s">
        <v>561</v>
      </c>
      <c r="B566" s="154" t="s">
        <v>145</v>
      </c>
      <c r="C566" s="154" t="s">
        <v>35</v>
      </c>
      <c r="D566" s="154" t="s">
        <v>179</v>
      </c>
      <c r="E566" s="154" t="s">
        <v>1</v>
      </c>
      <c r="F566" s="155">
        <f t="shared" si="387"/>
        <v>250</v>
      </c>
      <c r="G566" s="123">
        <f t="shared" ref="G566:O566" si="389">G567</f>
        <v>0</v>
      </c>
      <c r="H566" s="17">
        <f t="shared" si="389"/>
        <v>0</v>
      </c>
      <c r="I566" s="17">
        <f t="shared" si="389"/>
        <v>0</v>
      </c>
      <c r="J566" s="17">
        <f t="shared" si="389"/>
        <v>0</v>
      </c>
      <c r="K566" s="17">
        <f t="shared" si="389"/>
        <v>0</v>
      </c>
      <c r="L566" s="17">
        <f t="shared" si="389"/>
        <v>250</v>
      </c>
      <c r="M566" s="17">
        <f t="shared" si="389"/>
        <v>0</v>
      </c>
      <c r="N566" s="84">
        <f t="shared" si="389"/>
        <v>250</v>
      </c>
      <c r="O566" s="84">
        <f t="shared" si="389"/>
        <v>250</v>
      </c>
    </row>
    <row r="567" spans="1:15" ht="26.4" outlineLevel="3">
      <c r="A567" s="153" t="s">
        <v>365</v>
      </c>
      <c r="B567" s="154" t="s">
        <v>145</v>
      </c>
      <c r="C567" s="154" t="s">
        <v>35</v>
      </c>
      <c r="D567" s="154" t="s">
        <v>180</v>
      </c>
      <c r="E567" s="154" t="s">
        <v>1</v>
      </c>
      <c r="F567" s="155">
        <f t="shared" si="387"/>
        <v>250</v>
      </c>
      <c r="G567" s="123">
        <f t="shared" ref="G567:O567" si="390">G568</f>
        <v>0</v>
      </c>
      <c r="H567" s="17">
        <f t="shared" si="390"/>
        <v>0</v>
      </c>
      <c r="I567" s="17">
        <f t="shared" si="390"/>
        <v>0</v>
      </c>
      <c r="J567" s="17">
        <f t="shared" si="390"/>
        <v>0</v>
      </c>
      <c r="K567" s="17">
        <f t="shared" si="390"/>
        <v>0</v>
      </c>
      <c r="L567" s="17">
        <f t="shared" si="390"/>
        <v>250</v>
      </c>
      <c r="M567" s="17">
        <f t="shared" si="390"/>
        <v>0</v>
      </c>
      <c r="N567" s="17">
        <f t="shared" si="390"/>
        <v>250</v>
      </c>
      <c r="O567" s="17">
        <f t="shared" si="390"/>
        <v>250</v>
      </c>
    </row>
    <row r="568" spans="1:15" outlineLevel="4">
      <c r="A568" s="153" t="s">
        <v>181</v>
      </c>
      <c r="B568" s="154" t="s">
        <v>145</v>
      </c>
      <c r="C568" s="154" t="s">
        <v>35</v>
      </c>
      <c r="D568" s="154" t="s">
        <v>182</v>
      </c>
      <c r="E568" s="154" t="s">
        <v>1</v>
      </c>
      <c r="F568" s="155">
        <f t="shared" si="387"/>
        <v>250</v>
      </c>
      <c r="G568" s="123">
        <f t="shared" ref="G568:O568" si="391">G569</f>
        <v>0</v>
      </c>
      <c r="H568" s="17">
        <f t="shared" si="391"/>
        <v>0</v>
      </c>
      <c r="I568" s="17">
        <f t="shared" si="391"/>
        <v>0</v>
      </c>
      <c r="J568" s="17">
        <f t="shared" si="391"/>
        <v>0</v>
      </c>
      <c r="K568" s="17">
        <f t="shared" si="391"/>
        <v>0</v>
      </c>
      <c r="L568" s="17">
        <f t="shared" si="391"/>
        <v>250</v>
      </c>
      <c r="M568" s="17">
        <f t="shared" si="391"/>
        <v>0</v>
      </c>
      <c r="N568" s="17">
        <f t="shared" si="391"/>
        <v>250</v>
      </c>
      <c r="O568" s="17">
        <f t="shared" si="391"/>
        <v>250</v>
      </c>
    </row>
    <row r="569" spans="1:15" ht="42" customHeight="1" outlineLevel="5">
      <c r="A569" s="153" t="s">
        <v>12</v>
      </c>
      <c r="B569" s="154" t="s">
        <v>145</v>
      </c>
      <c r="C569" s="154" t="s">
        <v>35</v>
      </c>
      <c r="D569" s="154" t="s">
        <v>182</v>
      </c>
      <c r="E569" s="154" t="s">
        <v>13</v>
      </c>
      <c r="F569" s="155">
        <f t="shared" si="387"/>
        <v>250</v>
      </c>
      <c r="G569" s="123">
        <f t="shared" ref="G569:O569" si="392">G570</f>
        <v>0</v>
      </c>
      <c r="H569" s="17">
        <f t="shared" si="392"/>
        <v>0</v>
      </c>
      <c r="I569" s="17">
        <f t="shared" si="392"/>
        <v>0</v>
      </c>
      <c r="J569" s="17">
        <f t="shared" si="392"/>
        <v>0</v>
      </c>
      <c r="K569" s="17">
        <f t="shared" si="392"/>
        <v>0</v>
      </c>
      <c r="L569" s="17">
        <f t="shared" si="392"/>
        <v>250</v>
      </c>
      <c r="M569" s="17">
        <f t="shared" si="392"/>
        <v>0</v>
      </c>
      <c r="N569" s="17">
        <f t="shared" si="392"/>
        <v>250</v>
      </c>
      <c r="O569" s="17">
        <f t="shared" si="392"/>
        <v>250</v>
      </c>
    </row>
    <row r="570" spans="1:15" outlineLevel="6">
      <c r="A570" s="153" t="s">
        <v>72</v>
      </c>
      <c r="B570" s="154" t="s">
        <v>145</v>
      </c>
      <c r="C570" s="154" t="s">
        <v>35</v>
      </c>
      <c r="D570" s="154" t="s">
        <v>182</v>
      </c>
      <c r="E570" s="154" t="s">
        <v>73</v>
      </c>
      <c r="F570" s="155">
        <f>G570+H570+I570+J570+K570+L570+M570</f>
        <v>250</v>
      </c>
      <c r="G570" s="121"/>
      <c r="H570" s="16"/>
      <c r="I570" s="16"/>
      <c r="J570" s="16"/>
      <c r="K570" s="16"/>
      <c r="L570" s="16">
        <v>250</v>
      </c>
      <c r="M570" s="16"/>
      <c r="N570" s="16">
        <v>250</v>
      </c>
      <c r="O570" s="16">
        <v>250</v>
      </c>
    </row>
    <row r="571" spans="1:15" ht="15.6" outlineLevel="6">
      <c r="A571" s="153" t="s">
        <v>7</v>
      </c>
      <c r="B571" s="154" t="s">
        <v>145</v>
      </c>
      <c r="C571" s="154" t="s">
        <v>35</v>
      </c>
      <c r="D571" s="154" t="s">
        <v>8</v>
      </c>
      <c r="E571" s="154" t="s">
        <v>1</v>
      </c>
      <c r="F571" s="155">
        <f>F572</f>
        <v>500</v>
      </c>
      <c r="G571" s="120">
        <f t="shared" ref="G571:O571" si="393">G572</f>
        <v>0</v>
      </c>
      <c r="H571" s="10">
        <f t="shared" si="393"/>
        <v>0</v>
      </c>
      <c r="I571" s="10">
        <f t="shared" si="393"/>
        <v>0</v>
      </c>
      <c r="J571" s="10">
        <f t="shared" si="393"/>
        <v>0</v>
      </c>
      <c r="K571" s="10">
        <f t="shared" si="393"/>
        <v>500</v>
      </c>
      <c r="L571" s="10">
        <f t="shared" si="393"/>
        <v>0</v>
      </c>
      <c r="M571" s="10">
        <f t="shared" si="393"/>
        <v>0</v>
      </c>
      <c r="N571" s="97">
        <f t="shared" si="393"/>
        <v>500</v>
      </c>
      <c r="O571" s="97">
        <f t="shared" si="393"/>
        <v>500</v>
      </c>
    </row>
    <row r="572" spans="1:15" ht="26.4" outlineLevel="6">
      <c r="A572" s="153" t="s">
        <v>9</v>
      </c>
      <c r="B572" s="154" t="s">
        <v>145</v>
      </c>
      <c r="C572" s="154" t="s">
        <v>35</v>
      </c>
      <c r="D572" s="154" t="s">
        <v>10</v>
      </c>
      <c r="E572" s="154" t="s">
        <v>1</v>
      </c>
      <c r="F572" s="155">
        <f>F573</f>
        <v>500</v>
      </c>
      <c r="G572" s="120">
        <f t="shared" ref="G572:O572" si="394">G573</f>
        <v>0</v>
      </c>
      <c r="H572" s="10">
        <f t="shared" si="394"/>
        <v>0</v>
      </c>
      <c r="I572" s="10">
        <f t="shared" si="394"/>
        <v>0</v>
      </c>
      <c r="J572" s="10">
        <f t="shared" si="394"/>
        <v>0</v>
      </c>
      <c r="K572" s="10">
        <f t="shared" si="394"/>
        <v>500</v>
      </c>
      <c r="L572" s="10">
        <f t="shared" si="394"/>
        <v>0</v>
      </c>
      <c r="M572" s="10">
        <f t="shared" si="394"/>
        <v>0</v>
      </c>
      <c r="N572" s="10">
        <f t="shared" si="394"/>
        <v>500</v>
      </c>
      <c r="O572" s="10">
        <f t="shared" si="394"/>
        <v>500</v>
      </c>
    </row>
    <row r="573" spans="1:15" ht="26.4" outlineLevel="6">
      <c r="A573" s="153" t="s">
        <v>641</v>
      </c>
      <c r="B573" s="154" t="s">
        <v>145</v>
      </c>
      <c r="C573" s="154" t="s">
        <v>35</v>
      </c>
      <c r="D573" s="154" t="s">
        <v>18</v>
      </c>
      <c r="E573" s="154" t="s">
        <v>1</v>
      </c>
      <c r="F573" s="155">
        <f>F574</f>
        <v>500</v>
      </c>
      <c r="G573" s="120">
        <f t="shared" ref="G573:O573" si="395">G574</f>
        <v>0</v>
      </c>
      <c r="H573" s="10">
        <f t="shared" si="395"/>
        <v>0</v>
      </c>
      <c r="I573" s="10">
        <f t="shared" si="395"/>
        <v>0</v>
      </c>
      <c r="J573" s="10">
        <f t="shared" si="395"/>
        <v>0</v>
      </c>
      <c r="K573" s="10">
        <f t="shared" si="395"/>
        <v>500</v>
      </c>
      <c r="L573" s="10">
        <f t="shared" si="395"/>
        <v>0</v>
      </c>
      <c r="M573" s="10">
        <f t="shared" si="395"/>
        <v>0</v>
      </c>
      <c r="N573" s="10">
        <f t="shared" si="395"/>
        <v>500</v>
      </c>
      <c r="O573" s="10">
        <f t="shared" si="395"/>
        <v>500</v>
      </c>
    </row>
    <row r="574" spans="1:15" ht="21" customHeight="1" outlineLevel="6">
      <c r="A574" s="153" t="s">
        <v>19</v>
      </c>
      <c r="B574" s="154" t="s">
        <v>145</v>
      </c>
      <c r="C574" s="154" t="s">
        <v>35</v>
      </c>
      <c r="D574" s="154" t="s">
        <v>18</v>
      </c>
      <c r="E574" s="154" t="s">
        <v>20</v>
      </c>
      <c r="F574" s="155">
        <f>F575</f>
        <v>500</v>
      </c>
      <c r="G574" s="120">
        <f t="shared" ref="G574:O574" si="396">G575</f>
        <v>0</v>
      </c>
      <c r="H574" s="10">
        <f t="shared" si="396"/>
        <v>0</v>
      </c>
      <c r="I574" s="10">
        <f t="shared" si="396"/>
        <v>0</v>
      </c>
      <c r="J574" s="10">
        <f t="shared" si="396"/>
        <v>0</v>
      </c>
      <c r="K574" s="10">
        <f t="shared" si="396"/>
        <v>500</v>
      </c>
      <c r="L574" s="10">
        <f t="shared" si="396"/>
        <v>0</v>
      </c>
      <c r="M574" s="10">
        <f t="shared" si="396"/>
        <v>0</v>
      </c>
      <c r="N574" s="10">
        <f t="shared" si="396"/>
        <v>500</v>
      </c>
      <c r="O574" s="10">
        <f t="shared" si="396"/>
        <v>500</v>
      </c>
    </row>
    <row r="575" spans="1:15" ht="26.4" outlineLevel="6">
      <c r="A575" s="153" t="s">
        <v>21</v>
      </c>
      <c r="B575" s="154" t="s">
        <v>145</v>
      </c>
      <c r="C575" s="154" t="s">
        <v>35</v>
      </c>
      <c r="D575" s="154" t="s">
        <v>18</v>
      </c>
      <c r="E575" s="154" t="s">
        <v>22</v>
      </c>
      <c r="F575" s="155">
        <f>G575+H575+I575+J575+K575+L575+M575</f>
        <v>500</v>
      </c>
      <c r="G575" s="121"/>
      <c r="H575" s="16"/>
      <c r="I575" s="16"/>
      <c r="J575" s="16"/>
      <c r="K575" s="16">
        <v>500</v>
      </c>
      <c r="L575" s="16"/>
      <c r="M575" s="16"/>
      <c r="N575" s="16">
        <v>500</v>
      </c>
      <c r="O575" s="16">
        <v>500</v>
      </c>
    </row>
    <row r="576" spans="1:15" ht="15.6" outlineLevel="7">
      <c r="A576" s="153" t="s">
        <v>183</v>
      </c>
      <c r="B576" s="154" t="s">
        <v>145</v>
      </c>
      <c r="C576" s="154" t="s">
        <v>145</v>
      </c>
      <c r="D576" s="154" t="s">
        <v>4</v>
      </c>
      <c r="E576" s="154" t="s">
        <v>1</v>
      </c>
      <c r="F576" s="155">
        <f>F577</f>
        <v>150</v>
      </c>
      <c r="G576" s="118">
        <f t="shared" ref="G576:O576" si="397">G577</f>
        <v>0</v>
      </c>
      <c r="H576" s="8">
        <f t="shared" si="397"/>
        <v>0</v>
      </c>
      <c r="I576" s="8">
        <f t="shared" si="397"/>
        <v>0</v>
      </c>
      <c r="J576" s="8">
        <f t="shared" si="397"/>
        <v>0</v>
      </c>
      <c r="K576" s="8">
        <f t="shared" si="397"/>
        <v>0</v>
      </c>
      <c r="L576" s="8">
        <f t="shared" si="397"/>
        <v>150</v>
      </c>
      <c r="M576" s="8">
        <f t="shared" si="397"/>
        <v>0</v>
      </c>
      <c r="N576" s="8">
        <f t="shared" si="397"/>
        <v>150</v>
      </c>
      <c r="O576" s="8">
        <f t="shared" si="397"/>
        <v>150</v>
      </c>
    </row>
    <row r="577" spans="1:15" ht="26.4" outlineLevel="7">
      <c r="A577" s="153" t="s">
        <v>562</v>
      </c>
      <c r="B577" s="154" t="s">
        <v>145</v>
      </c>
      <c r="C577" s="154" t="s">
        <v>145</v>
      </c>
      <c r="D577" s="154" t="s">
        <v>191</v>
      </c>
      <c r="E577" s="154" t="s">
        <v>1</v>
      </c>
      <c r="F577" s="155">
        <f>F578</f>
        <v>150</v>
      </c>
      <c r="G577" s="120">
        <f t="shared" ref="G577:O577" si="398">G578</f>
        <v>0</v>
      </c>
      <c r="H577" s="10">
        <f t="shared" si="398"/>
        <v>0</v>
      </c>
      <c r="I577" s="10">
        <f t="shared" si="398"/>
        <v>0</v>
      </c>
      <c r="J577" s="10">
        <f t="shared" si="398"/>
        <v>0</v>
      </c>
      <c r="K577" s="10">
        <f t="shared" si="398"/>
        <v>0</v>
      </c>
      <c r="L577" s="10">
        <f t="shared" si="398"/>
        <v>150</v>
      </c>
      <c r="M577" s="10">
        <f t="shared" si="398"/>
        <v>0</v>
      </c>
      <c r="N577" s="10">
        <f t="shared" si="398"/>
        <v>150</v>
      </c>
      <c r="O577" s="10">
        <f t="shared" si="398"/>
        <v>150</v>
      </c>
    </row>
    <row r="578" spans="1:15" ht="19.95" customHeight="1" outlineLevel="2">
      <c r="A578" s="153" t="s">
        <v>367</v>
      </c>
      <c r="B578" s="154" t="s">
        <v>145</v>
      </c>
      <c r="C578" s="154" t="s">
        <v>145</v>
      </c>
      <c r="D578" s="154" t="s">
        <v>192</v>
      </c>
      <c r="E578" s="154" t="s">
        <v>1</v>
      </c>
      <c r="F578" s="155">
        <f>F579</f>
        <v>150</v>
      </c>
      <c r="G578" s="120">
        <f t="shared" ref="G578:O578" si="399">G579</f>
        <v>0</v>
      </c>
      <c r="H578" s="10">
        <f t="shared" si="399"/>
        <v>0</v>
      </c>
      <c r="I578" s="10">
        <f t="shared" si="399"/>
        <v>0</v>
      </c>
      <c r="J578" s="10">
        <f t="shared" si="399"/>
        <v>0</v>
      </c>
      <c r="K578" s="10">
        <f t="shared" si="399"/>
        <v>0</v>
      </c>
      <c r="L578" s="10">
        <f t="shared" si="399"/>
        <v>150</v>
      </c>
      <c r="M578" s="10">
        <f t="shared" si="399"/>
        <v>0</v>
      </c>
      <c r="N578" s="10">
        <f t="shared" si="399"/>
        <v>150</v>
      </c>
      <c r="O578" s="10">
        <f t="shared" si="399"/>
        <v>150</v>
      </c>
    </row>
    <row r="579" spans="1:15" ht="15.6" outlineLevel="4">
      <c r="A579" s="153" t="s">
        <v>193</v>
      </c>
      <c r="B579" s="154" t="s">
        <v>145</v>
      </c>
      <c r="C579" s="154" t="s">
        <v>145</v>
      </c>
      <c r="D579" s="154" t="s">
        <v>194</v>
      </c>
      <c r="E579" s="154" t="s">
        <v>1</v>
      </c>
      <c r="F579" s="155">
        <f>F580</f>
        <v>150</v>
      </c>
      <c r="G579" s="120">
        <f t="shared" ref="G579:O579" si="400">G580</f>
        <v>0</v>
      </c>
      <c r="H579" s="10">
        <f t="shared" si="400"/>
        <v>0</v>
      </c>
      <c r="I579" s="10">
        <f t="shared" si="400"/>
        <v>0</v>
      </c>
      <c r="J579" s="10">
        <f t="shared" si="400"/>
        <v>0</v>
      </c>
      <c r="K579" s="10">
        <f t="shared" si="400"/>
        <v>0</v>
      </c>
      <c r="L579" s="10">
        <f t="shared" si="400"/>
        <v>150</v>
      </c>
      <c r="M579" s="10">
        <f t="shared" si="400"/>
        <v>0</v>
      </c>
      <c r="N579" s="10">
        <f t="shared" si="400"/>
        <v>150</v>
      </c>
      <c r="O579" s="10">
        <f t="shared" si="400"/>
        <v>150</v>
      </c>
    </row>
    <row r="580" spans="1:15" ht="26.4" outlineLevel="5">
      <c r="A580" s="153" t="s">
        <v>19</v>
      </c>
      <c r="B580" s="154" t="s">
        <v>145</v>
      </c>
      <c r="C580" s="154" t="s">
        <v>145</v>
      </c>
      <c r="D580" s="154" t="s">
        <v>194</v>
      </c>
      <c r="E580" s="154" t="s">
        <v>20</v>
      </c>
      <c r="F580" s="155">
        <f>F581</f>
        <v>150</v>
      </c>
      <c r="G580" s="120">
        <f t="shared" ref="G580:O580" si="401">G581</f>
        <v>0</v>
      </c>
      <c r="H580" s="10">
        <f t="shared" si="401"/>
        <v>0</v>
      </c>
      <c r="I580" s="10">
        <f t="shared" si="401"/>
        <v>0</v>
      </c>
      <c r="J580" s="10">
        <f t="shared" si="401"/>
        <v>0</v>
      </c>
      <c r="K580" s="10">
        <f t="shared" si="401"/>
        <v>0</v>
      </c>
      <c r="L580" s="10">
        <f t="shared" si="401"/>
        <v>150</v>
      </c>
      <c r="M580" s="10">
        <f t="shared" si="401"/>
        <v>0</v>
      </c>
      <c r="N580" s="10">
        <f t="shared" si="401"/>
        <v>150</v>
      </c>
      <c r="O580" s="10">
        <f t="shared" si="401"/>
        <v>150</v>
      </c>
    </row>
    <row r="581" spans="1:15" ht="26.4" outlineLevel="6">
      <c r="A581" s="153" t="s">
        <v>21</v>
      </c>
      <c r="B581" s="154" t="s">
        <v>145</v>
      </c>
      <c r="C581" s="154" t="s">
        <v>145</v>
      </c>
      <c r="D581" s="154" t="s">
        <v>194</v>
      </c>
      <c r="E581" s="154" t="s">
        <v>22</v>
      </c>
      <c r="F581" s="155">
        <f>G581+H581+I581+J581+K581+L581+M581</f>
        <v>150</v>
      </c>
      <c r="G581" s="121"/>
      <c r="H581" s="16"/>
      <c r="I581" s="16"/>
      <c r="J581" s="16"/>
      <c r="K581" s="16"/>
      <c r="L581" s="16">
        <v>150</v>
      </c>
      <c r="M581" s="16"/>
      <c r="N581" s="16">
        <v>150</v>
      </c>
      <c r="O581" s="16">
        <v>150</v>
      </c>
    </row>
    <row r="582" spans="1:15" ht="15.6" outlineLevel="7">
      <c r="A582" s="153" t="s">
        <v>195</v>
      </c>
      <c r="B582" s="154" t="s">
        <v>145</v>
      </c>
      <c r="C582" s="154" t="s">
        <v>89</v>
      </c>
      <c r="D582" s="154" t="s">
        <v>4</v>
      </c>
      <c r="E582" s="154" t="s">
        <v>1</v>
      </c>
      <c r="F582" s="155">
        <f>F583+F626+F631</f>
        <v>31983.606</v>
      </c>
      <c r="G582" s="118">
        <f t="shared" ref="G582:O582" si="402">G583+G626+G631</f>
        <v>12646.921</v>
      </c>
      <c r="H582" s="8">
        <f t="shared" si="402"/>
        <v>0</v>
      </c>
      <c r="I582" s="8">
        <f t="shared" si="402"/>
        <v>0</v>
      </c>
      <c r="J582" s="8">
        <f t="shared" si="402"/>
        <v>0</v>
      </c>
      <c r="K582" s="8">
        <f t="shared" si="402"/>
        <v>7903.1509999999998</v>
      </c>
      <c r="L582" s="8">
        <f t="shared" si="402"/>
        <v>6520.2139999999999</v>
      </c>
      <c r="M582" s="8">
        <f t="shared" si="402"/>
        <v>4913.32</v>
      </c>
      <c r="N582" s="8">
        <f t="shared" si="402"/>
        <v>26889.245999999999</v>
      </c>
      <c r="O582" s="8">
        <f t="shared" si="402"/>
        <v>26889.245999999999</v>
      </c>
    </row>
    <row r="583" spans="1:15" ht="26.4" outlineLevel="1">
      <c r="A583" s="153" t="s">
        <v>455</v>
      </c>
      <c r="B583" s="154" t="s">
        <v>145</v>
      </c>
      <c r="C583" s="154" t="s">
        <v>89</v>
      </c>
      <c r="D583" s="154" t="s">
        <v>147</v>
      </c>
      <c r="E583" s="154" t="s">
        <v>1</v>
      </c>
      <c r="F583" s="155">
        <f>F584+F601</f>
        <v>31729.606</v>
      </c>
      <c r="G583" s="120">
        <f t="shared" ref="G583:O583" si="403">G584+G601</f>
        <v>12646.921</v>
      </c>
      <c r="H583" s="10">
        <f t="shared" si="403"/>
        <v>0</v>
      </c>
      <c r="I583" s="10">
        <f t="shared" si="403"/>
        <v>0</v>
      </c>
      <c r="J583" s="10">
        <f t="shared" si="403"/>
        <v>0</v>
      </c>
      <c r="K583" s="10">
        <f t="shared" si="403"/>
        <v>7903.1509999999998</v>
      </c>
      <c r="L583" s="10">
        <f t="shared" si="403"/>
        <v>6266.2139999999999</v>
      </c>
      <c r="M583" s="10">
        <f t="shared" si="403"/>
        <v>4913.32</v>
      </c>
      <c r="N583" s="10">
        <f t="shared" si="403"/>
        <v>26635.245999999999</v>
      </c>
      <c r="O583" s="10">
        <f t="shared" si="403"/>
        <v>26635.245999999999</v>
      </c>
    </row>
    <row r="584" spans="1:15" ht="26.4" outlineLevel="2">
      <c r="A584" s="153" t="s">
        <v>558</v>
      </c>
      <c r="B584" s="154" t="s">
        <v>145</v>
      </c>
      <c r="C584" s="154" t="s">
        <v>89</v>
      </c>
      <c r="D584" s="154" t="s">
        <v>164</v>
      </c>
      <c r="E584" s="154" t="s">
        <v>1</v>
      </c>
      <c r="F584" s="155">
        <f>F585+F589</f>
        <v>5413.32</v>
      </c>
      <c r="G584" s="120">
        <f t="shared" ref="G584:O584" si="404">G585+G589</f>
        <v>0</v>
      </c>
      <c r="H584" s="10">
        <f t="shared" si="404"/>
        <v>0</v>
      </c>
      <c r="I584" s="10">
        <f t="shared" si="404"/>
        <v>0</v>
      </c>
      <c r="J584" s="10">
        <f t="shared" si="404"/>
        <v>0</v>
      </c>
      <c r="K584" s="10">
        <f t="shared" si="404"/>
        <v>0</v>
      </c>
      <c r="L584" s="10">
        <f t="shared" si="404"/>
        <v>500</v>
      </c>
      <c r="M584" s="10">
        <f t="shared" si="404"/>
        <v>4913.32</v>
      </c>
      <c r="N584" s="10">
        <f t="shared" si="404"/>
        <v>5318.96</v>
      </c>
      <c r="O584" s="10">
        <f t="shared" si="404"/>
        <v>5318.96</v>
      </c>
    </row>
    <row r="585" spans="1:15" ht="26.4" outlineLevel="3">
      <c r="A585" s="153" t="s">
        <v>368</v>
      </c>
      <c r="B585" s="154" t="s">
        <v>145</v>
      </c>
      <c r="C585" s="154" t="s">
        <v>89</v>
      </c>
      <c r="D585" s="154" t="s">
        <v>172</v>
      </c>
      <c r="E585" s="154" t="s">
        <v>1</v>
      </c>
      <c r="F585" s="155">
        <f>F586</f>
        <v>300</v>
      </c>
      <c r="G585" s="120">
        <f t="shared" ref="G585:O585" si="405">G586</f>
        <v>0</v>
      </c>
      <c r="H585" s="10">
        <f t="shared" si="405"/>
        <v>0</v>
      </c>
      <c r="I585" s="10">
        <f t="shared" si="405"/>
        <v>0</v>
      </c>
      <c r="J585" s="10">
        <f t="shared" si="405"/>
        <v>0</v>
      </c>
      <c r="K585" s="10">
        <f t="shared" si="405"/>
        <v>0</v>
      </c>
      <c r="L585" s="10">
        <f t="shared" si="405"/>
        <v>300</v>
      </c>
      <c r="M585" s="10">
        <f t="shared" si="405"/>
        <v>0</v>
      </c>
      <c r="N585" s="10">
        <f t="shared" si="405"/>
        <v>300</v>
      </c>
      <c r="O585" s="10">
        <f t="shared" si="405"/>
        <v>300</v>
      </c>
    </row>
    <row r="586" spans="1:15" outlineLevel="4">
      <c r="A586" s="153" t="s">
        <v>193</v>
      </c>
      <c r="B586" s="154" t="s">
        <v>145</v>
      </c>
      <c r="C586" s="154" t="s">
        <v>89</v>
      </c>
      <c r="D586" s="154" t="s">
        <v>196</v>
      </c>
      <c r="E586" s="154" t="s">
        <v>1</v>
      </c>
      <c r="F586" s="155">
        <f>F587</f>
        <v>300</v>
      </c>
      <c r="G586" s="123">
        <f t="shared" ref="G586:O586" si="406">G587</f>
        <v>0</v>
      </c>
      <c r="H586" s="17">
        <f t="shared" si="406"/>
        <v>0</v>
      </c>
      <c r="I586" s="17">
        <f t="shared" si="406"/>
        <v>0</v>
      </c>
      <c r="J586" s="17">
        <f t="shared" si="406"/>
        <v>0</v>
      </c>
      <c r="K586" s="17">
        <f t="shared" si="406"/>
        <v>0</v>
      </c>
      <c r="L586" s="17">
        <f t="shared" si="406"/>
        <v>300</v>
      </c>
      <c r="M586" s="17">
        <f t="shared" si="406"/>
        <v>0</v>
      </c>
      <c r="N586" s="17">
        <f t="shared" si="406"/>
        <v>300</v>
      </c>
      <c r="O586" s="17">
        <f t="shared" si="406"/>
        <v>300</v>
      </c>
    </row>
    <row r="587" spans="1:15" ht="26.4" outlineLevel="5">
      <c r="A587" s="153" t="s">
        <v>54</v>
      </c>
      <c r="B587" s="154" t="s">
        <v>145</v>
      </c>
      <c r="C587" s="154" t="s">
        <v>89</v>
      </c>
      <c r="D587" s="154" t="s">
        <v>196</v>
      </c>
      <c r="E587" s="154" t="s">
        <v>55</v>
      </c>
      <c r="F587" s="155">
        <f>F588</f>
        <v>300</v>
      </c>
      <c r="G587" s="123">
        <f t="shared" ref="G587:O587" si="407">G588</f>
        <v>0</v>
      </c>
      <c r="H587" s="17">
        <f t="shared" si="407"/>
        <v>0</v>
      </c>
      <c r="I587" s="17">
        <f t="shared" si="407"/>
        <v>0</v>
      </c>
      <c r="J587" s="17">
        <f t="shared" si="407"/>
        <v>0</v>
      </c>
      <c r="K587" s="17">
        <f t="shared" si="407"/>
        <v>0</v>
      </c>
      <c r="L587" s="17">
        <f t="shared" si="407"/>
        <v>300</v>
      </c>
      <c r="M587" s="17">
        <f t="shared" si="407"/>
        <v>0</v>
      </c>
      <c r="N587" s="17">
        <f t="shared" si="407"/>
        <v>300</v>
      </c>
      <c r="O587" s="17">
        <f t="shared" si="407"/>
        <v>300</v>
      </c>
    </row>
    <row r="588" spans="1:15" outlineLevel="6">
      <c r="A588" s="153" t="s">
        <v>56</v>
      </c>
      <c r="B588" s="154" t="s">
        <v>145</v>
      </c>
      <c r="C588" s="154" t="s">
        <v>89</v>
      </c>
      <c r="D588" s="154" t="s">
        <v>196</v>
      </c>
      <c r="E588" s="154" t="s">
        <v>57</v>
      </c>
      <c r="F588" s="155">
        <f>G588+H588+I588+J588+K588+L588+M588</f>
        <v>300</v>
      </c>
      <c r="G588" s="121"/>
      <c r="H588" s="16"/>
      <c r="I588" s="16"/>
      <c r="J588" s="16"/>
      <c r="K588" s="16"/>
      <c r="L588" s="16">
        <v>300</v>
      </c>
      <c r="M588" s="16"/>
      <c r="N588" s="16">
        <v>300</v>
      </c>
      <c r="O588" s="16">
        <v>300</v>
      </c>
    </row>
    <row r="589" spans="1:15" ht="26.4" outlineLevel="6">
      <c r="A589" s="153" t="s">
        <v>366</v>
      </c>
      <c r="B589" s="154" t="s">
        <v>145</v>
      </c>
      <c r="C589" s="154" t="s">
        <v>89</v>
      </c>
      <c r="D589" s="154" t="s">
        <v>165</v>
      </c>
      <c r="E589" s="154" t="s">
        <v>1</v>
      </c>
      <c r="F589" s="155">
        <f>F590+F593+F596</f>
        <v>5113.32</v>
      </c>
      <c r="G589" s="120">
        <f t="shared" ref="G589:O589" si="408">G590+G593+G596</f>
        <v>0</v>
      </c>
      <c r="H589" s="10">
        <f t="shared" si="408"/>
        <v>0</v>
      </c>
      <c r="I589" s="10">
        <f t="shared" si="408"/>
        <v>0</v>
      </c>
      <c r="J589" s="10">
        <f t="shared" si="408"/>
        <v>0</v>
      </c>
      <c r="K589" s="10">
        <f t="shared" si="408"/>
        <v>0</v>
      </c>
      <c r="L589" s="10">
        <f t="shared" si="408"/>
        <v>200</v>
      </c>
      <c r="M589" s="10">
        <f>M590+M593+M596</f>
        <v>4913.32</v>
      </c>
      <c r="N589" s="10">
        <f t="shared" si="408"/>
        <v>5018.96</v>
      </c>
      <c r="O589" s="10">
        <f t="shared" si="408"/>
        <v>5018.96</v>
      </c>
    </row>
    <row r="590" spans="1:15" ht="26.4" outlineLevel="6">
      <c r="A590" s="153" t="s">
        <v>184</v>
      </c>
      <c r="B590" s="154" t="s">
        <v>145</v>
      </c>
      <c r="C590" s="154" t="s">
        <v>89</v>
      </c>
      <c r="D590" s="154" t="s">
        <v>185</v>
      </c>
      <c r="E590" s="154" t="s">
        <v>1</v>
      </c>
      <c r="F590" s="155">
        <f>F591</f>
        <v>175</v>
      </c>
      <c r="G590" s="120">
        <f t="shared" ref="G590:O591" si="409">G591</f>
        <v>0</v>
      </c>
      <c r="H590" s="10">
        <f t="shared" si="409"/>
        <v>0</v>
      </c>
      <c r="I590" s="10">
        <f t="shared" si="409"/>
        <v>0</v>
      </c>
      <c r="J590" s="10">
        <f t="shared" si="409"/>
        <v>0</v>
      </c>
      <c r="K590" s="10">
        <f t="shared" si="409"/>
        <v>0</v>
      </c>
      <c r="L590" s="10">
        <f t="shared" si="409"/>
        <v>175</v>
      </c>
      <c r="M590" s="10">
        <f t="shared" si="409"/>
        <v>0</v>
      </c>
      <c r="N590" s="10">
        <f t="shared" si="409"/>
        <v>175</v>
      </c>
      <c r="O590" s="10">
        <f t="shared" si="409"/>
        <v>175</v>
      </c>
    </row>
    <row r="591" spans="1:15" ht="26.4" outlineLevel="6">
      <c r="A591" s="153" t="s">
        <v>54</v>
      </c>
      <c r="B591" s="154" t="s">
        <v>145</v>
      </c>
      <c r="C591" s="154" t="s">
        <v>89</v>
      </c>
      <c r="D591" s="154" t="s">
        <v>185</v>
      </c>
      <c r="E591" s="154" t="s">
        <v>55</v>
      </c>
      <c r="F591" s="155">
        <f>F592</f>
        <v>175</v>
      </c>
      <c r="G591" s="120">
        <f t="shared" si="409"/>
        <v>0</v>
      </c>
      <c r="H591" s="10">
        <f t="shared" si="409"/>
        <v>0</v>
      </c>
      <c r="I591" s="10">
        <f t="shared" si="409"/>
        <v>0</v>
      </c>
      <c r="J591" s="10">
        <f t="shared" si="409"/>
        <v>0</v>
      </c>
      <c r="K591" s="10">
        <f t="shared" si="409"/>
        <v>0</v>
      </c>
      <c r="L591" s="10">
        <f t="shared" si="409"/>
        <v>175</v>
      </c>
      <c r="M591" s="10">
        <f t="shared" si="409"/>
        <v>0</v>
      </c>
      <c r="N591" s="10">
        <f t="shared" si="409"/>
        <v>175</v>
      </c>
      <c r="O591" s="10">
        <f t="shared" si="409"/>
        <v>175</v>
      </c>
    </row>
    <row r="592" spans="1:15" outlineLevel="6">
      <c r="A592" s="153" t="s">
        <v>56</v>
      </c>
      <c r="B592" s="154" t="s">
        <v>145</v>
      </c>
      <c r="C592" s="154" t="s">
        <v>89</v>
      </c>
      <c r="D592" s="154" t="s">
        <v>185</v>
      </c>
      <c r="E592" s="154" t="s">
        <v>57</v>
      </c>
      <c r="F592" s="155">
        <f>G592+H592+I592+J592+K592+L592+M592</f>
        <v>175</v>
      </c>
      <c r="G592" s="121"/>
      <c r="H592" s="16"/>
      <c r="I592" s="16"/>
      <c r="J592" s="16"/>
      <c r="K592" s="16"/>
      <c r="L592" s="16">
        <v>175</v>
      </c>
      <c r="M592" s="16"/>
      <c r="N592" s="16">
        <v>175</v>
      </c>
      <c r="O592" s="16">
        <v>175</v>
      </c>
    </row>
    <row r="593" spans="1:15" ht="26.4" outlineLevel="6">
      <c r="A593" s="153" t="s">
        <v>186</v>
      </c>
      <c r="B593" s="154" t="s">
        <v>145</v>
      </c>
      <c r="C593" s="154" t="s">
        <v>89</v>
      </c>
      <c r="D593" s="154" t="s">
        <v>187</v>
      </c>
      <c r="E593" s="154" t="s">
        <v>1</v>
      </c>
      <c r="F593" s="155">
        <f>F594</f>
        <v>25</v>
      </c>
      <c r="G593" s="120">
        <f t="shared" ref="G593:O594" si="410">G594</f>
        <v>0</v>
      </c>
      <c r="H593" s="10">
        <f t="shared" si="410"/>
        <v>0</v>
      </c>
      <c r="I593" s="10">
        <f t="shared" si="410"/>
        <v>0</v>
      </c>
      <c r="J593" s="10">
        <f t="shared" si="410"/>
        <v>0</v>
      </c>
      <c r="K593" s="10">
        <f t="shared" si="410"/>
        <v>0</v>
      </c>
      <c r="L593" s="10">
        <f t="shared" si="410"/>
        <v>25</v>
      </c>
      <c r="M593" s="10">
        <f t="shared" si="410"/>
        <v>0</v>
      </c>
      <c r="N593" s="10">
        <f t="shared" si="410"/>
        <v>25</v>
      </c>
      <c r="O593" s="10">
        <f t="shared" si="410"/>
        <v>25</v>
      </c>
    </row>
    <row r="594" spans="1:15" ht="26.4" outlineLevel="6">
      <c r="A594" s="153" t="s">
        <v>54</v>
      </c>
      <c r="B594" s="154" t="s">
        <v>145</v>
      </c>
      <c r="C594" s="154" t="s">
        <v>89</v>
      </c>
      <c r="D594" s="154" t="s">
        <v>187</v>
      </c>
      <c r="E594" s="154" t="s">
        <v>55</v>
      </c>
      <c r="F594" s="155">
        <f>F595</f>
        <v>25</v>
      </c>
      <c r="G594" s="120">
        <f t="shared" si="410"/>
        <v>0</v>
      </c>
      <c r="H594" s="10">
        <f t="shared" si="410"/>
        <v>0</v>
      </c>
      <c r="I594" s="10">
        <f t="shared" si="410"/>
        <v>0</v>
      </c>
      <c r="J594" s="10">
        <f t="shared" si="410"/>
        <v>0</v>
      </c>
      <c r="K594" s="10">
        <f t="shared" si="410"/>
        <v>0</v>
      </c>
      <c r="L594" s="10">
        <f t="shared" si="410"/>
        <v>25</v>
      </c>
      <c r="M594" s="10">
        <f t="shared" si="410"/>
        <v>0</v>
      </c>
      <c r="N594" s="10">
        <f t="shared" si="410"/>
        <v>25</v>
      </c>
      <c r="O594" s="10">
        <f t="shared" si="410"/>
        <v>25</v>
      </c>
    </row>
    <row r="595" spans="1:15" outlineLevel="6">
      <c r="A595" s="153" t="s">
        <v>56</v>
      </c>
      <c r="B595" s="154" t="s">
        <v>145</v>
      </c>
      <c r="C595" s="154" t="s">
        <v>89</v>
      </c>
      <c r="D595" s="154" t="s">
        <v>187</v>
      </c>
      <c r="E595" s="154" t="s">
        <v>57</v>
      </c>
      <c r="F595" s="155">
        <f>G595+H595+I595+J595+K595+L595+M595</f>
        <v>25</v>
      </c>
      <c r="G595" s="121"/>
      <c r="H595" s="16"/>
      <c r="I595" s="16"/>
      <c r="J595" s="16"/>
      <c r="K595" s="16"/>
      <c r="L595" s="16">
        <v>25</v>
      </c>
      <c r="M595" s="16"/>
      <c r="N595" s="16">
        <v>25</v>
      </c>
      <c r="O595" s="16">
        <v>25</v>
      </c>
    </row>
    <row r="596" spans="1:15" ht="26.4" outlineLevel="6">
      <c r="A596" s="153" t="s">
        <v>563</v>
      </c>
      <c r="B596" s="154" t="s">
        <v>145</v>
      </c>
      <c r="C596" s="154" t="s">
        <v>89</v>
      </c>
      <c r="D596" s="154" t="s">
        <v>188</v>
      </c>
      <c r="E596" s="154" t="s">
        <v>1</v>
      </c>
      <c r="F596" s="155">
        <f>F597+F599</f>
        <v>4913.32</v>
      </c>
      <c r="G596" s="120">
        <f t="shared" ref="G596:O596" si="411">G597+G599</f>
        <v>0</v>
      </c>
      <c r="H596" s="10">
        <f t="shared" si="411"/>
        <v>0</v>
      </c>
      <c r="I596" s="10">
        <f t="shared" si="411"/>
        <v>0</v>
      </c>
      <c r="J596" s="10">
        <f t="shared" si="411"/>
        <v>0</v>
      </c>
      <c r="K596" s="10">
        <f t="shared" si="411"/>
        <v>0</v>
      </c>
      <c r="L596" s="10">
        <f t="shared" si="411"/>
        <v>0</v>
      </c>
      <c r="M596" s="10">
        <f>M597+M599</f>
        <v>4913.32</v>
      </c>
      <c r="N596" s="10">
        <f t="shared" si="411"/>
        <v>4818.96</v>
      </c>
      <c r="O596" s="10">
        <f t="shared" si="411"/>
        <v>4818.96</v>
      </c>
    </row>
    <row r="597" spans="1:15" ht="15.6" outlineLevel="6">
      <c r="A597" s="153" t="s">
        <v>61</v>
      </c>
      <c r="B597" s="154" t="s">
        <v>145</v>
      </c>
      <c r="C597" s="154" t="s">
        <v>89</v>
      </c>
      <c r="D597" s="154" t="s">
        <v>188</v>
      </c>
      <c r="E597" s="154" t="s">
        <v>62</v>
      </c>
      <c r="F597" s="155">
        <f>F598</f>
        <v>300</v>
      </c>
      <c r="G597" s="120">
        <f t="shared" ref="G597:O597" si="412">G598</f>
        <v>0</v>
      </c>
      <c r="H597" s="10">
        <f t="shared" si="412"/>
        <v>0</v>
      </c>
      <c r="I597" s="10">
        <f t="shared" si="412"/>
        <v>0</v>
      </c>
      <c r="J597" s="10">
        <f t="shared" si="412"/>
        <v>0</v>
      </c>
      <c r="K597" s="10">
        <f t="shared" si="412"/>
        <v>0</v>
      </c>
      <c r="L597" s="10">
        <f t="shared" si="412"/>
        <v>0</v>
      </c>
      <c r="M597" s="10">
        <f t="shared" si="412"/>
        <v>300</v>
      </c>
      <c r="N597" s="10">
        <f t="shared" si="412"/>
        <v>300</v>
      </c>
      <c r="O597" s="10">
        <f t="shared" si="412"/>
        <v>300</v>
      </c>
    </row>
    <row r="598" spans="1:15" ht="26.4" outlineLevel="6">
      <c r="A598" s="153" t="s">
        <v>189</v>
      </c>
      <c r="B598" s="154" t="s">
        <v>145</v>
      </c>
      <c r="C598" s="154" t="s">
        <v>89</v>
      </c>
      <c r="D598" s="154" t="s">
        <v>188</v>
      </c>
      <c r="E598" s="154" t="s">
        <v>190</v>
      </c>
      <c r="F598" s="155">
        <f>G598+H598+I598+J598+K598+L598+M598</f>
        <v>300</v>
      </c>
      <c r="G598" s="121"/>
      <c r="H598" s="16"/>
      <c r="I598" s="75"/>
      <c r="J598" s="16"/>
      <c r="K598" s="16"/>
      <c r="L598" s="16"/>
      <c r="M598" s="16">
        <v>300</v>
      </c>
      <c r="N598" s="16">
        <v>300</v>
      </c>
      <c r="O598" s="16">
        <v>300</v>
      </c>
    </row>
    <row r="599" spans="1:15" ht="26.4" outlineLevel="6">
      <c r="A599" s="153" t="s">
        <v>54</v>
      </c>
      <c r="B599" s="154" t="s">
        <v>145</v>
      </c>
      <c r="C599" s="154" t="s">
        <v>89</v>
      </c>
      <c r="D599" s="154" t="s">
        <v>188</v>
      </c>
      <c r="E599" s="154" t="s">
        <v>55</v>
      </c>
      <c r="F599" s="155">
        <f>F600</f>
        <v>4613.32</v>
      </c>
      <c r="G599" s="120">
        <f t="shared" ref="G599:O599" si="413">G600</f>
        <v>0</v>
      </c>
      <c r="H599" s="10">
        <f t="shared" si="413"/>
        <v>0</v>
      </c>
      <c r="I599" s="10">
        <f t="shared" si="413"/>
        <v>0</v>
      </c>
      <c r="J599" s="10">
        <f t="shared" si="413"/>
        <v>0</v>
      </c>
      <c r="K599" s="10">
        <f t="shared" si="413"/>
        <v>0</v>
      </c>
      <c r="L599" s="10">
        <f t="shared" si="413"/>
        <v>0</v>
      </c>
      <c r="M599" s="10">
        <f t="shared" si="413"/>
        <v>4613.32</v>
      </c>
      <c r="N599" s="10">
        <f t="shared" si="413"/>
        <v>4518.96</v>
      </c>
      <c r="O599" s="10">
        <f t="shared" si="413"/>
        <v>4518.96</v>
      </c>
    </row>
    <row r="600" spans="1:15" outlineLevel="6">
      <c r="A600" s="153" t="s">
        <v>56</v>
      </c>
      <c r="B600" s="154" t="s">
        <v>145</v>
      </c>
      <c r="C600" s="154" t="s">
        <v>89</v>
      </c>
      <c r="D600" s="154" t="s">
        <v>188</v>
      </c>
      <c r="E600" s="154" t="s">
        <v>57</v>
      </c>
      <c r="F600" s="155">
        <f>G600+H600+I600+J600+K600+L600+M600</f>
        <v>4613.32</v>
      </c>
      <c r="G600" s="121"/>
      <c r="H600" s="75"/>
      <c r="I600" s="16"/>
      <c r="J600" s="75"/>
      <c r="K600" s="75"/>
      <c r="L600" s="75"/>
      <c r="M600" s="16">
        <v>4613.32</v>
      </c>
      <c r="N600" s="16">
        <v>4518.96</v>
      </c>
      <c r="O600" s="16">
        <v>4518.96</v>
      </c>
    </row>
    <row r="601" spans="1:15" ht="26.25" customHeight="1" outlineLevel="7">
      <c r="A601" s="153" t="s">
        <v>564</v>
      </c>
      <c r="B601" s="154" t="s">
        <v>145</v>
      </c>
      <c r="C601" s="154" t="s">
        <v>89</v>
      </c>
      <c r="D601" s="154" t="s">
        <v>179</v>
      </c>
      <c r="E601" s="154" t="s">
        <v>1</v>
      </c>
      <c r="F601" s="155">
        <f>F602+F616+F622</f>
        <v>26316.286</v>
      </c>
      <c r="G601" s="120">
        <f t="shared" ref="G601:O601" si="414">G602+G616+G622</f>
        <v>12646.921</v>
      </c>
      <c r="H601" s="10">
        <f t="shared" si="414"/>
        <v>0</v>
      </c>
      <c r="I601" s="10">
        <f t="shared" si="414"/>
        <v>0</v>
      </c>
      <c r="J601" s="10">
        <f t="shared" si="414"/>
        <v>0</v>
      </c>
      <c r="K601" s="10">
        <f t="shared" si="414"/>
        <v>7903.1509999999998</v>
      </c>
      <c r="L601" s="10">
        <f t="shared" si="414"/>
        <v>5766.2139999999999</v>
      </c>
      <c r="M601" s="10">
        <f t="shared" si="414"/>
        <v>0</v>
      </c>
      <c r="N601" s="10">
        <f t="shared" si="414"/>
        <v>21316.286</v>
      </c>
      <c r="O601" s="10">
        <f t="shared" si="414"/>
        <v>21316.286</v>
      </c>
    </row>
    <row r="602" spans="1:15" ht="26.4" outlineLevel="3">
      <c r="A602" s="153" t="s">
        <v>369</v>
      </c>
      <c r="B602" s="154" t="s">
        <v>145</v>
      </c>
      <c r="C602" s="154" t="s">
        <v>89</v>
      </c>
      <c r="D602" s="154" t="s">
        <v>197</v>
      </c>
      <c r="E602" s="154" t="s">
        <v>1</v>
      </c>
      <c r="F602" s="155">
        <f>F603+F608+F613</f>
        <v>26130.072</v>
      </c>
      <c r="G602" s="120">
        <f t="shared" ref="G602:O602" si="415">G603+G608+G613</f>
        <v>12646.921</v>
      </c>
      <c r="H602" s="10">
        <f t="shared" si="415"/>
        <v>0</v>
      </c>
      <c r="I602" s="10">
        <f t="shared" si="415"/>
        <v>0</v>
      </c>
      <c r="J602" s="10">
        <f t="shared" si="415"/>
        <v>0</v>
      </c>
      <c r="K602" s="10">
        <f t="shared" si="415"/>
        <v>7903.1509999999998</v>
      </c>
      <c r="L602" s="10">
        <f>L603+L608+L613</f>
        <v>5580</v>
      </c>
      <c r="M602" s="10">
        <f t="shared" si="415"/>
        <v>0</v>
      </c>
      <c r="N602" s="10">
        <f t="shared" si="415"/>
        <v>21130.072</v>
      </c>
      <c r="O602" s="10">
        <f t="shared" si="415"/>
        <v>21130.072</v>
      </c>
    </row>
    <row r="603" spans="1:15" ht="26.4" outlineLevel="4">
      <c r="A603" s="153" t="s">
        <v>446</v>
      </c>
      <c r="B603" s="154" t="s">
        <v>145</v>
      </c>
      <c r="C603" s="154" t="s">
        <v>89</v>
      </c>
      <c r="D603" s="154" t="s">
        <v>198</v>
      </c>
      <c r="E603" s="154" t="s">
        <v>1</v>
      </c>
      <c r="F603" s="155">
        <f>F604+F606</f>
        <v>7903.1509999999998</v>
      </c>
      <c r="G603" s="120">
        <f t="shared" ref="G603:O603" si="416">G604+G606</f>
        <v>0</v>
      </c>
      <c r="H603" s="10">
        <f t="shared" si="416"/>
        <v>0</v>
      </c>
      <c r="I603" s="10">
        <f t="shared" si="416"/>
        <v>0</v>
      </c>
      <c r="J603" s="10">
        <f t="shared" si="416"/>
        <v>0</v>
      </c>
      <c r="K603" s="10">
        <f t="shared" si="416"/>
        <v>7903.1509999999998</v>
      </c>
      <c r="L603" s="10">
        <f t="shared" si="416"/>
        <v>0</v>
      </c>
      <c r="M603" s="10">
        <f t="shared" si="416"/>
        <v>0</v>
      </c>
      <c r="N603" s="10">
        <f t="shared" si="416"/>
        <v>7903.1509999999998</v>
      </c>
      <c r="O603" s="10">
        <f t="shared" si="416"/>
        <v>7903.1509999999998</v>
      </c>
    </row>
    <row r="604" spans="1:15" ht="40.5" customHeight="1" outlineLevel="5">
      <c r="A604" s="153" t="s">
        <v>12</v>
      </c>
      <c r="B604" s="154" t="s">
        <v>145</v>
      </c>
      <c r="C604" s="154" t="s">
        <v>89</v>
      </c>
      <c r="D604" s="154" t="s">
        <v>198</v>
      </c>
      <c r="E604" s="154" t="s">
        <v>13</v>
      </c>
      <c r="F604" s="155">
        <f>F605</f>
        <v>7573.1509999999998</v>
      </c>
      <c r="G604" s="123">
        <f t="shared" ref="G604:O604" si="417">G605</f>
        <v>0</v>
      </c>
      <c r="H604" s="17">
        <f t="shared" si="417"/>
        <v>0</v>
      </c>
      <c r="I604" s="17">
        <f t="shared" si="417"/>
        <v>0</v>
      </c>
      <c r="J604" s="17">
        <f t="shared" si="417"/>
        <v>0</v>
      </c>
      <c r="K604" s="17">
        <f t="shared" si="417"/>
        <v>7573.1509999999998</v>
      </c>
      <c r="L604" s="17">
        <f t="shared" si="417"/>
        <v>0</v>
      </c>
      <c r="M604" s="17">
        <f t="shared" si="417"/>
        <v>0</v>
      </c>
      <c r="N604" s="17">
        <f t="shared" si="417"/>
        <v>7573.1509999999998</v>
      </c>
      <c r="O604" s="17">
        <f t="shared" si="417"/>
        <v>7573.1509999999998</v>
      </c>
    </row>
    <row r="605" spans="1:15" ht="26.4" outlineLevel="6">
      <c r="A605" s="153" t="s">
        <v>14</v>
      </c>
      <c r="B605" s="154" t="s">
        <v>145</v>
      </c>
      <c r="C605" s="154" t="s">
        <v>89</v>
      </c>
      <c r="D605" s="154" t="s">
        <v>198</v>
      </c>
      <c r="E605" s="154" t="s">
        <v>15</v>
      </c>
      <c r="F605" s="155">
        <f>G605+H605+I605+J605+K605+L605+M605</f>
        <v>7573.1509999999998</v>
      </c>
      <c r="G605" s="121"/>
      <c r="H605" s="16"/>
      <c r="I605" s="16"/>
      <c r="J605" s="16"/>
      <c r="K605" s="16">
        <f>5778.15+50+1745.001</f>
        <v>7573.1509999999998</v>
      </c>
      <c r="L605" s="16"/>
      <c r="M605" s="16"/>
      <c r="N605" s="16">
        <v>7573.1509999999998</v>
      </c>
      <c r="O605" s="16">
        <v>7573.1509999999998</v>
      </c>
    </row>
    <row r="606" spans="1:15" ht="26.4" outlineLevel="7">
      <c r="A606" s="153" t="s">
        <v>19</v>
      </c>
      <c r="B606" s="154" t="s">
        <v>145</v>
      </c>
      <c r="C606" s="154" t="s">
        <v>89</v>
      </c>
      <c r="D606" s="154" t="s">
        <v>198</v>
      </c>
      <c r="E606" s="154" t="s">
        <v>20</v>
      </c>
      <c r="F606" s="155">
        <f>F607</f>
        <v>330</v>
      </c>
      <c r="G606" s="123">
        <f t="shared" ref="G606:O606" si="418">G607</f>
        <v>0</v>
      </c>
      <c r="H606" s="17">
        <f t="shared" si="418"/>
        <v>0</v>
      </c>
      <c r="I606" s="17">
        <f t="shared" si="418"/>
        <v>0</v>
      </c>
      <c r="J606" s="17">
        <f t="shared" si="418"/>
        <v>0</v>
      </c>
      <c r="K606" s="17">
        <f t="shared" si="418"/>
        <v>330</v>
      </c>
      <c r="L606" s="17">
        <f t="shared" si="418"/>
        <v>0</v>
      </c>
      <c r="M606" s="17">
        <f t="shared" si="418"/>
        <v>0</v>
      </c>
      <c r="N606" s="17">
        <f t="shared" si="418"/>
        <v>330</v>
      </c>
      <c r="O606" s="17">
        <f t="shared" si="418"/>
        <v>330</v>
      </c>
    </row>
    <row r="607" spans="1:15" ht="26.4" outlineLevel="6">
      <c r="A607" s="153" t="s">
        <v>21</v>
      </c>
      <c r="B607" s="154" t="s">
        <v>145</v>
      </c>
      <c r="C607" s="154" t="s">
        <v>89</v>
      </c>
      <c r="D607" s="154" t="s">
        <v>198</v>
      </c>
      <c r="E607" s="154" t="s">
        <v>22</v>
      </c>
      <c r="F607" s="155">
        <f>G607+H607+I607+J607+K607+L607+M607</f>
        <v>330</v>
      </c>
      <c r="G607" s="121"/>
      <c r="H607" s="16"/>
      <c r="I607" s="16"/>
      <c r="J607" s="16"/>
      <c r="K607" s="16">
        <f>80+40+10+200</f>
        <v>330</v>
      </c>
      <c r="L607" s="16"/>
      <c r="M607" s="16"/>
      <c r="N607" s="16">
        <v>330</v>
      </c>
      <c r="O607" s="16">
        <v>330</v>
      </c>
    </row>
    <row r="608" spans="1:15" ht="26.4" outlineLevel="7">
      <c r="A608" s="153" t="s">
        <v>481</v>
      </c>
      <c r="B608" s="154" t="s">
        <v>145</v>
      </c>
      <c r="C608" s="154" t="s">
        <v>89</v>
      </c>
      <c r="D608" s="154" t="s">
        <v>199</v>
      </c>
      <c r="E608" s="154" t="s">
        <v>1</v>
      </c>
      <c r="F608" s="155">
        <f>F609+F611</f>
        <v>13226.921</v>
      </c>
      <c r="G608" s="120">
        <f t="shared" ref="G608:O608" si="419">G609+G611</f>
        <v>12646.921</v>
      </c>
      <c r="H608" s="10">
        <f t="shared" si="419"/>
        <v>0</v>
      </c>
      <c r="I608" s="10">
        <f t="shared" si="419"/>
        <v>0</v>
      </c>
      <c r="J608" s="10">
        <f t="shared" si="419"/>
        <v>0</v>
      </c>
      <c r="K608" s="10">
        <f t="shared" si="419"/>
        <v>0</v>
      </c>
      <c r="L608" s="10">
        <f t="shared" si="419"/>
        <v>580</v>
      </c>
      <c r="M608" s="10">
        <f t="shared" si="419"/>
        <v>0</v>
      </c>
      <c r="N608" s="10">
        <f t="shared" si="419"/>
        <v>13226.921</v>
      </c>
      <c r="O608" s="10">
        <f t="shared" si="419"/>
        <v>13226.921</v>
      </c>
    </row>
    <row r="609" spans="1:15" ht="42" customHeight="1" outlineLevel="5">
      <c r="A609" s="153" t="s">
        <v>12</v>
      </c>
      <c r="B609" s="154" t="s">
        <v>145</v>
      </c>
      <c r="C609" s="154" t="s">
        <v>89</v>
      </c>
      <c r="D609" s="154" t="s">
        <v>199</v>
      </c>
      <c r="E609" s="154" t="s">
        <v>13</v>
      </c>
      <c r="F609" s="155">
        <f>F610</f>
        <v>12696.921</v>
      </c>
      <c r="G609" s="120">
        <f t="shared" ref="G609:O609" si="420">G610</f>
        <v>12646.921</v>
      </c>
      <c r="H609" s="10">
        <f t="shared" si="420"/>
        <v>0</v>
      </c>
      <c r="I609" s="10">
        <f t="shared" si="420"/>
        <v>0</v>
      </c>
      <c r="J609" s="10">
        <f t="shared" si="420"/>
        <v>0</v>
      </c>
      <c r="K609" s="10">
        <f t="shared" si="420"/>
        <v>0</v>
      </c>
      <c r="L609" s="10">
        <f t="shared" si="420"/>
        <v>50</v>
      </c>
      <c r="M609" s="10">
        <f t="shared" si="420"/>
        <v>0</v>
      </c>
      <c r="N609" s="10">
        <f t="shared" si="420"/>
        <v>12696.921</v>
      </c>
      <c r="O609" s="10">
        <f t="shared" si="420"/>
        <v>12696.921</v>
      </c>
    </row>
    <row r="610" spans="1:15" outlineLevel="6">
      <c r="A610" s="153" t="s">
        <v>72</v>
      </c>
      <c r="B610" s="154" t="s">
        <v>145</v>
      </c>
      <c r="C610" s="154" t="s">
        <v>89</v>
      </c>
      <c r="D610" s="154" t="s">
        <v>199</v>
      </c>
      <c r="E610" s="154" t="s">
        <v>73</v>
      </c>
      <c r="F610" s="155">
        <f>G610+H610+I610+J610+K610+L610+M610</f>
        <v>12696.921</v>
      </c>
      <c r="G610" s="121">
        <f>9713.457+2933.464</f>
        <v>12646.921</v>
      </c>
      <c r="H610" s="16"/>
      <c r="I610" s="16"/>
      <c r="J610" s="16"/>
      <c r="K610" s="16"/>
      <c r="L610" s="16">
        <v>50</v>
      </c>
      <c r="M610" s="16"/>
      <c r="N610" s="16">
        <v>12696.921</v>
      </c>
      <c r="O610" s="16">
        <v>12696.921</v>
      </c>
    </row>
    <row r="611" spans="1:15" ht="26.4" outlineLevel="7">
      <c r="A611" s="153" t="s">
        <v>19</v>
      </c>
      <c r="B611" s="154" t="s">
        <v>145</v>
      </c>
      <c r="C611" s="154" t="s">
        <v>89</v>
      </c>
      <c r="D611" s="154" t="s">
        <v>199</v>
      </c>
      <c r="E611" s="154" t="s">
        <v>20</v>
      </c>
      <c r="F611" s="155">
        <f>F612</f>
        <v>530</v>
      </c>
      <c r="G611" s="120">
        <f t="shared" ref="G611:O611" si="421">G612</f>
        <v>0</v>
      </c>
      <c r="H611" s="10">
        <f t="shared" si="421"/>
        <v>0</v>
      </c>
      <c r="I611" s="10">
        <f t="shared" si="421"/>
        <v>0</v>
      </c>
      <c r="J611" s="10">
        <f t="shared" si="421"/>
        <v>0</v>
      </c>
      <c r="K611" s="10">
        <f t="shared" si="421"/>
        <v>0</v>
      </c>
      <c r="L611" s="10">
        <f t="shared" si="421"/>
        <v>530</v>
      </c>
      <c r="M611" s="10">
        <f t="shared" si="421"/>
        <v>0</v>
      </c>
      <c r="N611" s="10">
        <f t="shared" si="421"/>
        <v>530</v>
      </c>
      <c r="O611" s="10">
        <f t="shared" si="421"/>
        <v>530</v>
      </c>
    </row>
    <row r="612" spans="1:15" ht="26.4" outlineLevel="6">
      <c r="A612" s="153" t="s">
        <v>21</v>
      </c>
      <c r="B612" s="154" t="s">
        <v>145</v>
      </c>
      <c r="C612" s="154" t="s">
        <v>89</v>
      </c>
      <c r="D612" s="154" t="s">
        <v>199</v>
      </c>
      <c r="E612" s="154" t="s">
        <v>22</v>
      </c>
      <c r="F612" s="155">
        <f>G612+H612+I612+J612+K612+L612+M612</f>
        <v>530</v>
      </c>
      <c r="G612" s="121"/>
      <c r="H612" s="17"/>
      <c r="I612" s="16"/>
      <c r="J612" s="16"/>
      <c r="K612" s="16"/>
      <c r="L612" s="16">
        <f>20+70+140+300</f>
        <v>530</v>
      </c>
      <c r="M612" s="16"/>
      <c r="N612" s="16">
        <v>530</v>
      </c>
      <c r="O612" s="16">
        <v>530</v>
      </c>
    </row>
    <row r="613" spans="1:15" ht="39.6" outlineLevel="6">
      <c r="A613" s="158" t="s">
        <v>421</v>
      </c>
      <c r="B613" s="159" t="s">
        <v>145</v>
      </c>
      <c r="C613" s="159" t="s">
        <v>89</v>
      </c>
      <c r="D613" s="159" t="s">
        <v>565</v>
      </c>
      <c r="E613" s="159" t="s">
        <v>1</v>
      </c>
      <c r="F613" s="155">
        <f>F614</f>
        <v>5000</v>
      </c>
      <c r="G613" s="120">
        <f t="shared" ref="G613:O613" si="422">G614</f>
        <v>0</v>
      </c>
      <c r="H613" s="10">
        <f t="shared" si="422"/>
        <v>0</v>
      </c>
      <c r="I613" s="10">
        <f t="shared" si="422"/>
        <v>0</v>
      </c>
      <c r="J613" s="10">
        <f t="shared" si="422"/>
        <v>0</v>
      </c>
      <c r="K613" s="10">
        <f t="shared" si="422"/>
        <v>0</v>
      </c>
      <c r="L613" s="10">
        <f t="shared" si="422"/>
        <v>5000</v>
      </c>
      <c r="M613" s="10">
        <f t="shared" si="422"/>
        <v>0</v>
      </c>
      <c r="N613" s="10">
        <f t="shared" si="422"/>
        <v>0</v>
      </c>
      <c r="O613" s="10">
        <f t="shared" si="422"/>
        <v>0</v>
      </c>
    </row>
    <row r="614" spans="1:15" ht="26.4" outlineLevel="7">
      <c r="A614" s="160" t="s">
        <v>19</v>
      </c>
      <c r="B614" s="159" t="s">
        <v>145</v>
      </c>
      <c r="C614" s="159" t="s">
        <v>89</v>
      </c>
      <c r="D614" s="159" t="s">
        <v>565</v>
      </c>
      <c r="E614" s="159" t="s">
        <v>20</v>
      </c>
      <c r="F614" s="155">
        <f>F615</f>
        <v>5000</v>
      </c>
      <c r="G614" s="120">
        <f t="shared" ref="G614:O614" si="423">G615</f>
        <v>0</v>
      </c>
      <c r="H614" s="10">
        <f t="shared" si="423"/>
        <v>0</v>
      </c>
      <c r="I614" s="10">
        <f t="shared" si="423"/>
        <v>0</v>
      </c>
      <c r="J614" s="10">
        <f t="shared" si="423"/>
        <v>0</v>
      </c>
      <c r="K614" s="10">
        <f t="shared" si="423"/>
        <v>0</v>
      </c>
      <c r="L614" s="10">
        <f t="shared" si="423"/>
        <v>5000</v>
      </c>
      <c r="M614" s="10">
        <f t="shared" si="423"/>
        <v>0</v>
      </c>
      <c r="N614" s="10">
        <f t="shared" si="423"/>
        <v>0</v>
      </c>
      <c r="O614" s="10">
        <f t="shared" si="423"/>
        <v>0</v>
      </c>
    </row>
    <row r="615" spans="1:15" ht="26.4" outlineLevel="6">
      <c r="A615" s="161" t="s">
        <v>21</v>
      </c>
      <c r="B615" s="159" t="s">
        <v>145</v>
      </c>
      <c r="C615" s="159" t="s">
        <v>89</v>
      </c>
      <c r="D615" s="159" t="s">
        <v>565</v>
      </c>
      <c r="E615" s="159" t="s">
        <v>22</v>
      </c>
      <c r="F615" s="155">
        <f>G615+H615+I615+J615+K615+L615+M615</f>
        <v>5000</v>
      </c>
      <c r="G615" s="121"/>
      <c r="H615" s="16"/>
      <c r="I615" s="16"/>
      <c r="J615" s="16"/>
      <c r="K615" s="16"/>
      <c r="L615" s="16">
        <v>5000</v>
      </c>
      <c r="M615" s="75"/>
      <c r="N615" s="16"/>
      <c r="O615" s="16"/>
    </row>
    <row r="616" spans="1:15" ht="26.4" outlineLevel="7">
      <c r="A616" s="153" t="s">
        <v>365</v>
      </c>
      <c r="B616" s="154" t="s">
        <v>145</v>
      </c>
      <c r="C616" s="154" t="s">
        <v>89</v>
      </c>
      <c r="D616" s="154" t="s">
        <v>180</v>
      </c>
      <c r="E616" s="154" t="s">
        <v>1</v>
      </c>
      <c r="F616" s="155">
        <f>F617</f>
        <v>100</v>
      </c>
      <c r="G616" s="120">
        <f t="shared" ref="G616:O616" si="424">G617</f>
        <v>0</v>
      </c>
      <c r="H616" s="10">
        <f t="shared" si="424"/>
        <v>0</v>
      </c>
      <c r="I616" s="10">
        <f t="shared" si="424"/>
        <v>0</v>
      </c>
      <c r="J616" s="10">
        <f t="shared" si="424"/>
        <v>0</v>
      </c>
      <c r="K616" s="10">
        <f t="shared" si="424"/>
        <v>0</v>
      </c>
      <c r="L616" s="10">
        <f t="shared" si="424"/>
        <v>100</v>
      </c>
      <c r="M616" s="10">
        <f t="shared" si="424"/>
        <v>0</v>
      </c>
      <c r="N616" s="10">
        <f t="shared" si="424"/>
        <v>100</v>
      </c>
      <c r="O616" s="10">
        <f t="shared" si="424"/>
        <v>100</v>
      </c>
    </row>
    <row r="617" spans="1:15" ht="15.6" outlineLevel="4">
      <c r="A617" s="153" t="s">
        <v>200</v>
      </c>
      <c r="B617" s="154" t="s">
        <v>145</v>
      </c>
      <c r="C617" s="154" t="s">
        <v>89</v>
      </c>
      <c r="D617" s="154" t="s">
        <v>201</v>
      </c>
      <c r="E617" s="154" t="s">
        <v>1</v>
      </c>
      <c r="F617" s="155">
        <f>F618+F620</f>
        <v>100</v>
      </c>
      <c r="G617" s="120">
        <f t="shared" ref="G617:L617" si="425">G618+G620</f>
        <v>0</v>
      </c>
      <c r="H617" s="10">
        <f t="shared" si="425"/>
        <v>0</v>
      </c>
      <c r="I617" s="10">
        <f t="shared" si="425"/>
        <v>0</v>
      </c>
      <c r="J617" s="10">
        <f t="shared" si="425"/>
        <v>0</v>
      </c>
      <c r="K617" s="10">
        <f t="shared" si="425"/>
        <v>0</v>
      </c>
      <c r="L617" s="10">
        <f t="shared" si="425"/>
        <v>100</v>
      </c>
      <c r="M617" s="10">
        <f>M618+M620</f>
        <v>0</v>
      </c>
      <c r="N617" s="10">
        <f>N618+N620</f>
        <v>100</v>
      </c>
      <c r="O617" s="10">
        <f>O618+O620</f>
        <v>100</v>
      </c>
    </row>
    <row r="618" spans="1:15" ht="26.4" outlineLevel="5">
      <c r="A618" s="153" t="s">
        <v>19</v>
      </c>
      <c r="B618" s="154" t="s">
        <v>145</v>
      </c>
      <c r="C618" s="154" t="s">
        <v>89</v>
      </c>
      <c r="D618" s="154" t="s">
        <v>201</v>
      </c>
      <c r="E618" s="154" t="s">
        <v>20</v>
      </c>
      <c r="F618" s="155">
        <f>F619</f>
        <v>19.5</v>
      </c>
      <c r="G618" s="120">
        <f t="shared" ref="G618:O618" si="426">G619</f>
        <v>0</v>
      </c>
      <c r="H618" s="10">
        <f t="shared" si="426"/>
        <v>0</v>
      </c>
      <c r="I618" s="10">
        <f t="shared" si="426"/>
        <v>0</v>
      </c>
      <c r="J618" s="10">
        <f t="shared" si="426"/>
        <v>0</v>
      </c>
      <c r="K618" s="10">
        <f t="shared" si="426"/>
        <v>0</v>
      </c>
      <c r="L618" s="10">
        <f t="shared" si="426"/>
        <v>19.5</v>
      </c>
      <c r="M618" s="10">
        <f t="shared" si="426"/>
        <v>0</v>
      </c>
      <c r="N618" s="10">
        <f t="shared" si="426"/>
        <v>19.5</v>
      </c>
      <c r="O618" s="10">
        <f t="shared" si="426"/>
        <v>19.5</v>
      </c>
    </row>
    <row r="619" spans="1:15" ht="26.4" outlineLevel="6">
      <c r="A619" s="153" t="s">
        <v>21</v>
      </c>
      <c r="B619" s="154" t="s">
        <v>145</v>
      </c>
      <c r="C619" s="154" t="s">
        <v>89</v>
      </c>
      <c r="D619" s="154" t="s">
        <v>201</v>
      </c>
      <c r="E619" s="154" t="s">
        <v>22</v>
      </c>
      <c r="F619" s="155">
        <f>G619+H619+I619+J619+K619+L619+M619</f>
        <v>19.5</v>
      </c>
      <c r="G619" s="121"/>
      <c r="H619" s="16"/>
      <c r="I619" s="16"/>
      <c r="J619" s="16"/>
      <c r="K619" s="16"/>
      <c r="L619" s="16">
        <v>19.5</v>
      </c>
      <c r="M619" s="16"/>
      <c r="N619" s="16">
        <v>19.5</v>
      </c>
      <c r="O619" s="16">
        <v>19.5</v>
      </c>
    </row>
    <row r="620" spans="1:15" ht="15.6" outlineLevel="7">
      <c r="A620" s="153" t="s">
        <v>61</v>
      </c>
      <c r="B620" s="154" t="s">
        <v>145</v>
      </c>
      <c r="C620" s="154" t="s">
        <v>89</v>
      </c>
      <c r="D620" s="154" t="s">
        <v>201</v>
      </c>
      <c r="E620" s="154" t="s">
        <v>62</v>
      </c>
      <c r="F620" s="155">
        <f>F621</f>
        <v>80.5</v>
      </c>
      <c r="G620" s="120">
        <f t="shared" ref="G620:O620" si="427">G621</f>
        <v>0</v>
      </c>
      <c r="H620" s="10">
        <f t="shared" si="427"/>
        <v>0</v>
      </c>
      <c r="I620" s="10">
        <f t="shared" si="427"/>
        <v>0</v>
      </c>
      <c r="J620" s="10">
        <f t="shared" si="427"/>
        <v>0</v>
      </c>
      <c r="K620" s="10">
        <f t="shared" si="427"/>
        <v>0</v>
      </c>
      <c r="L620" s="10">
        <f t="shared" si="427"/>
        <v>80.5</v>
      </c>
      <c r="M620" s="10">
        <f t="shared" si="427"/>
        <v>0</v>
      </c>
      <c r="N620" s="10">
        <f t="shared" si="427"/>
        <v>80.5</v>
      </c>
      <c r="O620" s="10">
        <f t="shared" si="427"/>
        <v>80.5</v>
      </c>
    </row>
    <row r="621" spans="1:15" outlineLevel="6">
      <c r="A621" s="153" t="s">
        <v>202</v>
      </c>
      <c r="B621" s="154" t="s">
        <v>145</v>
      </c>
      <c r="C621" s="154" t="s">
        <v>89</v>
      </c>
      <c r="D621" s="154" t="s">
        <v>201</v>
      </c>
      <c r="E621" s="154" t="s">
        <v>203</v>
      </c>
      <c r="F621" s="155">
        <f>G621+H621+I621+J621+K621+L621+M621</f>
        <v>80.5</v>
      </c>
      <c r="G621" s="121"/>
      <c r="H621" s="16"/>
      <c r="I621" s="16"/>
      <c r="J621" s="16"/>
      <c r="K621" s="16"/>
      <c r="L621" s="16">
        <v>80.5</v>
      </c>
      <c r="M621" s="16"/>
      <c r="N621" s="16">
        <v>80.5</v>
      </c>
      <c r="O621" s="16">
        <v>80.5</v>
      </c>
    </row>
    <row r="622" spans="1:15" ht="15.6" outlineLevel="7">
      <c r="A622" s="153" t="s">
        <v>370</v>
      </c>
      <c r="B622" s="154" t="s">
        <v>145</v>
      </c>
      <c r="C622" s="154" t="s">
        <v>89</v>
      </c>
      <c r="D622" s="154" t="s">
        <v>204</v>
      </c>
      <c r="E622" s="154" t="s">
        <v>1</v>
      </c>
      <c r="F622" s="155">
        <f>F623</f>
        <v>86.213999999999999</v>
      </c>
      <c r="G622" s="120">
        <f t="shared" ref="G622:O622" si="428">G623</f>
        <v>0</v>
      </c>
      <c r="H622" s="10">
        <f t="shared" si="428"/>
        <v>0</v>
      </c>
      <c r="I622" s="10">
        <f t="shared" si="428"/>
        <v>0</v>
      </c>
      <c r="J622" s="10">
        <f t="shared" si="428"/>
        <v>0</v>
      </c>
      <c r="K622" s="10">
        <f t="shared" si="428"/>
        <v>0</v>
      </c>
      <c r="L622" s="10">
        <f t="shared" si="428"/>
        <v>86.213999999999999</v>
      </c>
      <c r="M622" s="10">
        <f t="shared" si="428"/>
        <v>0</v>
      </c>
      <c r="N622" s="10">
        <f t="shared" si="428"/>
        <v>86.213999999999999</v>
      </c>
      <c r="O622" s="10">
        <f t="shared" si="428"/>
        <v>86.213999999999999</v>
      </c>
    </row>
    <row r="623" spans="1:15" ht="15.6" outlineLevel="4">
      <c r="A623" s="153" t="s">
        <v>631</v>
      </c>
      <c r="B623" s="154" t="s">
        <v>145</v>
      </c>
      <c r="C623" s="154" t="s">
        <v>89</v>
      </c>
      <c r="D623" s="154" t="s">
        <v>205</v>
      </c>
      <c r="E623" s="154" t="s">
        <v>1</v>
      </c>
      <c r="F623" s="155">
        <f>F624</f>
        <v>86.213999999999999</v>
      </c>
      <c r="G623" s="120">
        <f t="shared" ref="G623:O623" si="429">G624</f>
        <v>0</v>
      </c>
      <c r="H623" s="10">
        <f t="shared" si="429"/>
        <v>0</v>
      </c>
      <c r="I623" s="10">
        <f t="shared" si="429"/>
        <v>0</v>
      </c>
      <c r="J623" s="10">
        <f t="shared" si="429"/>
        <v>0</v>
      </c>
      <c r="K623" s="10">
        <f t="shared" si="429"/>
        <v>0</v>
      </c>
      <c r="L623" s="10">
        <f t="shared" si="429"/>
        <v>86.213999999999999</v>
      </c>
      <c r="M623" s="10">
        <f t="shared" si="429"/>
        <v>0</v>
      </c>
      <c r="N623" s="10">
        <f t="shared" si="429"/>
        <v>86.213999999999999</v>
      </c>
      <c r="O623" s="10">
        <f t="shared" si="429"/>
        <v>86.213999999999999</v>
      </c>
    </row>
    <row r="624" spans="1:15" ht="15.6" outlineLevel="5">
      <c r="A624" s="153" t="s">
        <v>61</v>
      </c>
      <c r="B624" s="154" t="s">
        <v>145</v>
      </c>
      <c r="C624" s="154" t="s">
        <v>89</v>
      </c>
      <c r="D624" s="154" t="s">
        <v>205</v>
      </c>
      <c r="E624" s="154" t="s">
        <v>62</v>
      </c>
      <c r="F624" s="155">
        <f>F625</f>
        <v>86.213999999999999</v>
      </c>
      <c r="G624" s="120">
        <f t="shared" ref="G624:O624" si="430">G625</f>
        <v>0</v>
      </c>
      <c r="H624" s="10">
        <f t="shared" si="430"/>
        <v>0</v>
      </c>
      <c r="I624" s="10">
        <f t="shared" si="430"/>
        <v>0</v>
      </c>
      <c r="J624" s="10">
        <f t="shared" si="430"/>
        <v>0</v>
      </c>
      <c r="K624" s="10">
        <f t="shared" si="430"/>
        <v>0</v>
      </c>
      <c r="L624" s="10">
        <f t="shared" si="430"/>
        <v>86.213999999999999</v>
      </c>
      <c r="M624" s="10">
        <f t="shared" si="430"/>
        <v>0</v>
      </c>
      <c r="N624" s="10">
        <f t="shared" si="430"/>
        <v>86.213999999999999</v>
      </c>
      <c r="O624" s="10">
        <f t="shared" si="430"/>
        <v>86.213999999999999</v>
      </c>
    </row>
    <row r="625" spans="1:15" outlineLevel="6">
      <c r="A625" s="153" t="s">
        <v>202</v>
      </c>
      <c r="B625" s="154" t="s">
        <v>145</v>
      </c>
      <c r="C625" s="154" t="s">
        <v>89</v>
      </c>
      <c r="D625" s="154" t="s">
        <v>205</v>
      </c>
      <c r="E625" s="154" t="s">
        <v>203</v>
      </c>
      <c r="F625" s="155">
        <f>G625+H625+I625+J625+K625+L625+M625</f>
        <v>86.213999999999999</v>
      </c>
      <c r="G625" s="121"/>
      <c r="H625" s="16"/>
      <c r="I625" s="16"/>
      <c r="J625" s="16"/>
      <c r="K625" s="16"/>
      <c r="L625" s="16">
        <v>86.213999999999999</v>
      </c>
      <c r="M625" s="16"/>
      <c r="N625" s="16">
        <v>86.213999999999999</v>
      </c>
      <c r="O625" s="16">
        <v>86.213999999999999</v>
      </c>
    </row>
    <row r="626" spans="1:15" ht="26.4" outlineLevel="7">
      <c r="A626" s="153" t="s">
        <v>566</v>
      </c>
      <c r="B626" s="154" t="s">
        <v>145</v>
      </c>
      <c r="C626" s="154" t="s">
        <v>89</v>
      </c>
      <c r="D626" s="154" t="s">
        <v>58</v>
      </c>
      <c r="E626" s="154" t="s">
        <v>1</v>
      </c>
      <c r="F626" s="155">
        <f>F627</f>
        <v>200</v>
      </c>
      <c r="G626" s="120">
        <f t="shared" ref="G626:O626" si="431">G627</f>
        <v>0</v>
      </c>
      <c r="H626" s="10">
        <f t="shared" si="431"/>
        <v>0</v>
      </c>
      <c r="I626" s="10">
        <f t="shared" si="431"/>
        <v>0</v>
      </c>
      <c r="J626" s="10">
        <f t="shared" si="431"/>
        <v>0</v>
      </c>
      <c r="K626" s="10">
        <f t="shared" si="431"/>
        <v>0</v>
      </c>
      <c r="L626" s="10">
        <f t="shared" si="431"/>
        <v>200</v>
      </c>
      <c r="M626" s="10">
        <f t="shared" si="431"/>
        <v>0</v>
      </c>
      <c r="N626" s="10">
        <f t="shared" si="431"/>
        <v>200</v>
      </c>
      <c r="O626" s="10">
        <f t="shared" si="431"/>
        <v>200</v>
      </c>
    </row>
    <row r="627" spans="1:15" ht="26.4" outlineLevel="2">
      <c r="A627" s="153" t="s">
        <v>371</v>
      </c>
      <c r="B627" s="154" t="s">
        <v>145</v>
      </c>
      <c r="C627" s="154" t="s">
        <v>89</v>
      </c>
      <c r="D627" s="154" t="s">
        <v>59</v>
      </c>
      <c r="E627" s="154" t="s">
        <v>1</v>
      </c>
      <c r="F627" s="155">
        <f>F628</f>
        <v>200</v>
      </c>
      <c r="G627" s="120">
        <f t="shared" ref="G627:O627" si="432">G628</f>
        <v>0</v>
      </c>
      <c r="H627" s="10">
        <f t="shared" si="432"/>
        <v>0</v>
      </c>
      <c r="I627" s="10">
        <f t="shared" si="432"/>
        <v>0</v>
      </c>
      <c r="J627" s="10">
        <f t="shared" si="432"/>
        <v>0</v>
      </c>
      <c r="K627" s="10">
        <f t="shared" si="432"/>
        <v>0</v>
      </c>
      <c r="L627" s="10">
        <f t="shared" si="432"/>
        <v>200</v>
      </c>
      <c r="M627" s="10">
        <f t="shared" si="432"/>
        <v>0</v>
      </c>
      <c r="N627" s="10">
        <f t="shared" si="432"/>
        <v>200</v>
      </c>
      <c r="O627" s="10">
        <f t="shared" si="432"/>
        <v>200</v>
      </c>
    </row>
    <row r="628" spans="1:15" ht="26.4" outlineLevel="4">
      <c r="A628" s="153" t="s">
        <v>567</v>
      </c>
      <c r="B628" s="154" t="s">
        <v>145</v>
      </c>
      <c r="C628" s="154" t="s">
        <v>89</v>
      </c>
      <c r="D628" s="154" t="s">
        <v>60</v>
      </c>
      <c r="E628" s="154" t="s">
        <v>1</v>
      </c>
      <c r="F628" s="155">
        <f>F629</f>
        <v>200</v>
      </c>
      <c r="G628" s="120">
        <f t="shared" ref="G628:O628" si="433">G629</f>
        <v>0</v>
      </c>
      <c r="H628" s="10">
        <f t="shared" si="433"/>
        <v>0</v>
      </c>
      <c r="I628" s="10">
        <f t="shared" si="433"/>
        <v>0</v>
      </c>
      <c r="J628" s="10">
        <f t="shared" si="433"/>
        <v>0</v>
      </c>
      <c r="K628" s="10">
        <f t="shared" si="433"/>
        <v>0</v>
      </c>
      <c r="L628" s="10">
        <f t="shared" si="433"/>
        <v>200</v>
      </c>
      <c r="M628" s="10">
        <f t="shared" si="433"/>
        <v>0</v>
      </c>
      <c r="N628" s="10">
        <f t="shared" si="433"/>
        <v>200</v>
      </c>
      <c r="O628" s="10">
        <f t="shared" si="433"/>
        <v>200</v>
      </c>
    </row>
    <row r="629" spans="1:15" ht="26.4" outlineLevel="5">
      <c r="A629" s="153" t="s">
        <v>54</v>
      </c>
      <c r="B629" s="154" t="s">
        <v>145</v>
      </c>
      <c r="C629" s="154" t="s">
        <v>89</v>
      </c>
      <c r="D629" s="154" t="s">
        <v>60</v>
      </c>
      <c r="E629" s="154" t="s">
        <v>55</v>
      </c>
      <c r="F629" s="155">
        <f>F630</f>
        <v>200</v>
      </c>
      <c r="G629" s="120">
        <f t="shared" ref="G629:O629" si="434">G630</f>
        <v>0</v>
      </c>
      <c r="H629" s="10">
        <f t="shared" si="434"/>
        <v>0</v>
      </c>
      <c r="I629" s="10">
        <f t="shared" si="434"/>
        <v>0</v>
      </c>
      <c r="J629" s="10">
        <f t="shared" si="434"/>
        <v>0</v>
      </c>
      <c r="K629" s="10">
        <f t="shared" si="434"/>
        <v>0</v>
      </c>
      <c r="L629" s="10">
        <f t="shared" si="434"/>
        <v>200</v>
      </c>
      <c r="M629" s="10">
        <f t="shared" si="434"/>
        <v>0</v>
      </c>
      <c r="N629" s="10">
        <f t="shared" si="434"/>
        <v>200</v>
      </c>
      <c r="O629" s="10">
        <f t="shared" si="434"/>
        <v>200</v>
      </c>
    </row>
    <row r="630" spans="1:15" outlineLevel="6">
      <c r="A630" s="153" t="s">
        <v>56</v>
      </c>
      <c r="B630" s="154" t="s">
        <v>145</v>
      </c>
      <c r="C630" s="154" t="s">
        <v>89</v>
      </c>
      <c r="D630" s="154" t="s">
        <v>60</v>
      </c>
      <c r="E630" s="154" t="s">
        <v>57</v>
      </c>
      <c r="F630" s="155">
        <f>G630+H630+I630+J630+K630+L630+M630</f>
        <v>200</v>
      </c>
      <c r="G630" s="121"/>
      <c r="H630" s="16"/>
      <c r="I630" s="16"/>
      <c r="J630" s="16"/>
      <c r="K630" s="16"/>
      <c r="L630" s="16">
        <v>200</v>
      </c>
      <c r="M630" s="16"/>
      <c r="N630" s="16">
        <v>200</v>
      </c>
      <c r="O630" s="16">
        <v>200</v>
      </c>
    </row>
    <row r="631" spans="1:15" ht="26.4" outlineLevel="7">
      <c r="A631" s="153" t="s">
        <v>568</v>
      </c>
      <c r="B631" s="154" t="s">
        <v>145</v>
      </c>
      <c r="C631" s="154" t="s">
        <v>89</v>
      </c>
      <c r="D631" s="154" t="s">
        <v>206</v>
      </c>
      <c r="E631" s="154" t="s">
        <v>1</v>
      </c>
      <c r="F631" s="155">
        <f>F632</f>
        <v>54</v>
      </c>
      <c r="G631" s="120">
        <f t="shared" ref="G631:O631" si="435">G632</f>
        <v>0</v>
      </c>
      <c r="H631" s="10">
        <f t="shared" si="435"/>
        <v>0</v>
      </c>
      <c r="I631" s="10">
        <f t="shared" si="435"/>
        <v>0</v>
      </c>
      <c r="J631" s="10">
        <f t="shared" si="435"/>
        <v>0</v>
      </c>
      <c r="K631" s="10">
        <f t="shared" si="435"/>
        <v>0</v>
      </c>
      <c r="L631" s="10">
        <f t="shared" si="435"/>
        <v>54</v>
      </c>
      <c r="M631" s="10">
        <f t="shared" si="435"/>
        <v>0</v>
      </c>
      <c r="N631" s="10">
        <f t="shared" si="435"/>
        <v>54</v>
      </c>
      <c r="O631" s="10">
        <f t="shared" si="435"/>
        <v>54</v>
      </c>
    </row>
    <row r="632" spans="1:15" ht="26.4" outlineLevel="2">
      <c r="A632" s="153" t="s">
        <v>372</v>
      </c>
      <c r="B632" s="154" t="s">
        <v>145</v>
      </c>
      <c r="C632" s="154" t="s">
        <v>89</v>
      </c>
      <c r="D632" s="154" t="s">
        <v>207</v>
      </c>
      <c r="E632" s="154" t="s">
        <v>1</v>
      </c>
      <c r="F632" s="155">
        <f>F633</f>
        <v>54</v>
      </c>
      <c r="G632" s="120">
        <f t="shared" ref="G632:O632" si="436">G633</f>
        <v>0</v>
      </c>
      <c r="H632" s="10">
        <f t="shared" si="436"/>
        <v>0</v>
      </c>
      <c r="I632" s="10">
        <f t="shared" si="436"/>
        <v>0</v>
      </c>
      <c r="J632" s="10">
        <f t="shared" si="436"/>
        <v>0</v>
      </c>
      <c r="K632" s="10">
        <f t="shared" si="436"/>
        <v>0</v>
      </c>
      <c r="L632" s="10">
        <f t="shared" si="436"/>
        <v>54</v>
      </c>
      <c r="M632" s="10">
        <f t="shared" si="436"/>
        <v>0</v>
      </c>
      <c r="N632" s="10">
        <f t="shared" si="436"/>
        <v>54</v>
      </c>
      <c r="O632" s="10">
        <f t="shared" si="436"/>
        <v>54</v>
      </c>
    </row>
    <row r="633" spans="1:15" ht="15.6" outlineLevel="4">
      <c r="A633" s="153" t="s">
        <v>208</v>
      </c>
      <c r="B633" s="154" t="s">
        <v>145</v>
      </c>
      <c r="C633" s="154" t="s">
        <v>89</v>
      </c>
      <c r="D633" s="154" t="s">
        <v>209</v>
      </c>
      <c r="E633" s="154" t="s">
        <v>1</v>
      </c>
      <c r="F633" s="155">
        <f>F634</f>
        <v>54</v>
      </c>
      <c r="G633" s="120">
        <f t="shared" ref="G633:O633" si="437">G634</f>
        <v>0</v>
      </c>
      <c r="H633" s="10">
        <f t="shared" si="437"/>
        <v>0</v>
      </c>
      <c r="I633" s="10">
        <f t="shared" si="437"/>
        <v>0</v>
      </c>
      <c r="J633" s="10">
        <f t="shared" si="437"/>
        <v>0</v>
      </c>
      <c r="K633" s="10">
        <f t="shared" si="437"/>
        <v>0</v>
      </c>
      <c r="L633" s="10">
        <f t="shared" si="437"/>
        <v>54</v>
      </c>
      <c r="M633" s="10">
        <f t="shared" si="437"/>
        <v>0</v>
      </c>
      <c r="N633" s="10">
        <f t="shared" si="437"/>
        <v>54</v>
      </c>
      <c r="O633" s="10">
        <f t="shared" si="437"/>
        <v>54</v>
      </c>
    </row>
    <row r="634" spans="1:15" ht="26.4" outlineLevel="5">
      <c r="A634" s="153" t="s">
        <v>54</v>
      </c>
      <c r="B634" s="154" t="s">
        <v>145</v>
      </c>
      <c r="C634" s="154" t="s">
        <v>89</v>
      </c>
      <c r="D634" s="154" t="s">
        <v>209</v>
      </c>
      <c r="E634" s="154" t="s">
        <v>55</v>
      </c>
      <c r="F634" s="155">
        <f>F635</f>
        <v>54</v>
      </c>
      <c r="G634" s="120">
        <f t="shared" ref="G634:O634" si="438">G635</f>
        <v>0</v>
      </c>
      <c r="H634" s="10">
        <f t="shared" si="438"/>
        <v>0</v>
      </c>
      <c r="I634" s="10">
        <f t="shared" si="438"/>
        <v>0</v>
      </c>
      <c r="J634" s="10">
        <f t="shared" si="438"/>
        <v>0</v>
      </c>
      <c r="K634" s="10">
        <f t="shared" si="438"/>
        <v>0</v>
      </c>
      <c r="L634" s="10">
        <f t="shared" si="438"/>
        <v>54</v>
      </c>
      <c r="M634" s="10">
        <f t="shared" si="438"/>
        <v>0</v>
      </c>
      <c r="N634" s="10">
        <f t="shared" si="438"/>
        <v>54</v>
      </c>
      <c r="O634" s="10">
        <f t="shared" si="438"/>
        <v>54</v>
      </c>
    </row>
    <row r="635" spans="1:15" outlineLevel="6">
      <c r="A635" s="153" t="s">
        <v>56</v>
      </c>
      <c r="B635" s="154" t="s">
        <v>145</v>
      </c>
      <c r="C635" s="154" t="s">
        <v>89</v>
      </c>
      <c r="D635" s="154" t="s">
        <v>209</v>
      </c>
      <c r="E635" s="154" t="s">
        <v>57</v>
      </c>
      <c r="F635" s="155">
        <f>G635+H635+I635+J635+K635+L635+M635</f>
        <v>54</v>
      </c>
      <c r="G635" s="121"/>
      <c r="H635" s="16"/>
      <c r="I635" s="16"/>
      <c r="J635" s="16"/>
      <c r="K635" s="16"/>
      <c r="L635" s="16">
        <v>54</v>
      </c>
      <c r="M635" s="16"/>
      <c r="N635" s="16">
        <v>54</v>
      </c>
      <c r="O635" s="16">
        <v>54</v>
      </c>
    </row>
    <row r="636" spans="1:15" outlineLevel="7">
      <c r="A636" s="150" t="s">
        <v>210</v>
      </c>
      <c r="B636" s="151" t="s">
        <v>81</v>
      </c>
      <c r="C636" s="151" t="s">
        <v>3</v>
      </c>
      <c r="D636" s="151" t="s">
        <v>4</v>
      </c>
      <c r="E636" s="151" t="s">
        <v>1</v>
      </c>
      <c r="F636" s="152">
        <f>F637</f>
        <v>41293.373999999996</v>
      </c>
      <c r="G636" s="133">
        <f t="shared" ref="G636:O636" si="439">G637</f>
        <v>27372.063999999998</v>
      </c>
      <c r="H636" s="15">
        <f t="shared" si="439"/>
        <v>7733.9310000000005</v>
      </c>
      <c r="I636" s="15">
        <f t="shared" si="439"/>
        <v>211.2</v>
      </c>
      <c r="J636" s="15">
        <f t="shared" si="439"/>
        <v>0</v>
      </c>
      <c r="K636" s="15">
        <f t="shared" si="439"/>
        <v>0</v>
      </c>
      <c r="L636" s="15">
        <f t="shared" si="439"/>
        <v>4858.174</v>
      </c>
      <c r="M636" s="15">
        <f t="shared" si="439"/>
        <v>1118.0050000000001</v>
      </c>
      <c r="N636" s="15">
        <f t="shared" si="439"/>
        <v>40180.776439999994</v>
      </c>
      <c r="O636" s="15">
        <f t="shared" si="439"/>
        <v>39013.687480000001</v>
      </c>
    </row>
    <row r="637" spans="1:15" ht="15.6" outlineLevel="2">
      <c r="A637" s="153" t="s">
        <v>211</v>
      </c>
      <c r="B637" s="154" t="s">
        <v>81</v>
      </c>
      <c r="C637" s="154" t="s">
        <v>2</v>
      </c>
      <c r="D637" s="154" t="s">
        <v>4</v>
      </c>
      <c r="E637" s="154" t="s">
        <v>1</v>
      </c>
      <c r="F637" s="155">
        <f>F638+F693+F698+F703+F708+F713</f>
        <v>41293.373999999996</v>
      </c>
      <c r="G637" s="118">
        <f t="shared" ref="G637:O637" si="440">G638+G693+G698+G703+G708+G713</f>
        <v>27372.063999999998</v>
      </c>
      <c r="H637" s="8">
        <f t="shared" si="440"/>
        <v>7733.9310000000005</v>
      </c>
      <c r="I637" s="8">
        <f t="shared" si="440"/>
        <v>211.2</v>
      </c>
      <c r="J637" s="8">
        <f t="shared" si="440"/>
        <v>0</v>
      </c>
      <c r="K637" s="8">
        <f t="shared" si="440"/>
        <v>0</v>
      </c>
      <c r="L637" s="8">
        <f t="shared" si="440"/>
        <v>4858.174</v>
      </c>
      <c r="M637" s="8">
        <f t="shared" si="440"/>
        <v>1118.0050000000001</v>
      </c>
      <c r="N637" s="8">
        <f t="shared" si="440"/>
        <v>40180.776439999994</v>
      </c>
      <c r="O637" s="8">
        <f t="shared" si="440"/>
        <v>39013.687480000001</v>
      </c>
    </row>
    <row r="638" spans="1:15" ht="29.25" customHeight="1" outlineLevel="4">
      <c r="A638" s="153" t="s">
        <v>559</v>
      </c>
      <c r="B638" s="154" t="s">
        <v>81</v>
      </c>
      <c r="C638" s="154" t="s">
        <v>2</v>
      </c>
      <c r="D638" s="154" t="s">
        <v>174</v>
      </c>
      <c r="E638" s="154" t="s">
        <v>1</v>
      </c>
      <c r="F638" s="155">
        <f t="shared" ref="F638:O638" si="441">F639+F676+F686</f>
        <v>38689.373999999996</v>
      </c>
      <c r="G638" s="120">
        <f t="shared" si="441"/>
        <v>27372.063999999998</v>
      </c>
      <c r="H638" s="10">
        <f t="shared" si="441"/>
        <v>7733.9310000000005</v>
      </c>
      <c r="I638" s="10">
        <f t="shared" si="441"/>
        <v>211.2</v>
      </c>
      <c r="J638" s="10">
        <f t="shared" si="441"/>
        <v>0</v>
      </c>
      <c r="K638" s="10">
        <f t="shared" si="441"/>
        <v>0</v>
      </c>
      <c r="L638" s="10">
        <f t="shared" si="441"/>
        <v>2254.174</v>
      </c>
      <c r="M638" s="10">
        <f t="shared" si="441"/>
        <v>1118.0050000000001</v>
      </c>
      <c r="N638" s="68">
        <f t="shared" si="441"/>
        <v>37576.776439999994</v>
      </c>
      <c r="O638" s="68">
        <f t="shared" si="441"/>
        <v>37180.859479999999</v>
      </c>
    </row>
    <row r="639" spans="1:15" ht="29.25" customHeight="1" outlineLevel="5">
      <c r="A639" s="153" t="s">
        <v>569</v>
      </c>
      <c r="B639" s="154" t="s">
        <v>81</v>
      </c>
      <c r="C639" s="154" t="s">
        <v>2</v>
      </c>
      <c r="D639" s="154" t="s">
        <v>212</v>
      </c>
      <c r="E639" s="154" t="s">
        <v>1</v>
      </c>
      <c r="F639" s="155">
        <f>F640+F643+F646+F649+F652+F655+F658+F661+F664+F667+F670+F673</f>
        <v>38234.373999999996</v>
      </c>
      <c r="G639" s="120">
        <f t="shared" ref="G639:O639" si="442">G640+G643+G646+G649+G652+G655+G658+G661+G664+G667+G670+G673</f>
        <v>27372.063999999998</v>
      </c>
      <c r="H639" s="10">
        <f t="shared" si="442"/>
        <v>7733.9310000000005</v>
      </c>
      <c r="I639" s="10">
        <f t="shared" si="442"/>
        <v>211.2</v>
      </c>
      <c r="J639" s="10">
        <f t="shared" si="442"/>
        <v>0</v>
      </c>
      <c r="K639" s="10">
        <f t="shared" si="442"/>
        <v>0</v>
      </c>
      <c r="L639" s="10">
        <f t="shared" si="442"/>
        <v>1799.1740000000002</v>
      </c>
      <c r="M639" s="10">
        <f t="shared" si="442"/>
        <v>1118.0050000000001</v>
      </c>
      <c r="N639" s="10">
        <f t="shared" si="442"/>
        <v>37121.776439999994</v>
      </c>
      <c r="O639" s="10">
        <f t="shared" si="442"/>
        <v>36725.859479999999</v>
      </c>
    </row>
    <row r="640" spans="1:15" ht="52.8" hidden="1" customHeight="1" outlineLevel="6">
      <c r="A640" s="157" t="s">
        <v>213</v>
      </c>
      <c r="B640" s="154" t="s">
        <v>81</v>
      </c>
      <c r="C640" s="154" t="s">
        <v>2</v>
      </c>
      <c r="D640" s="154" t="s">
        <v>214</v>
      </c>
      <c r="E640" s="154" t="s">
        <v>1</v>
      </c>
      <c r="F640" s="155">
        <f>F641</f>
        <v>0</v>
      </c>
      <c r="G640" s="120">
        <f t="shared" ref="G640:O640" si="443">G641</f>
        <v>0</v>
      </c>
      <c r="H640" s="10">
        <f t="shared" si="443"/>
        <v>0</v>
      </c>
      <c r="I640" s="10">
        <f t="shared" si="443"/>
        <v>0</v>
      </c>
      <c r="J640" s="10">
        <f t="shared" si="443"/>
        <v>0</v>
      </c>
      <c r="K640" s="10">
        <f t="shared" si="443"/>
        <v>0</v>
      </c>
      <c r="L640" s="10">
        <f t="shared" si="443"/>
        <v>0</v>
      </c>
      <c r="M640" s="10">
        <f t="shared" si="443"/>
        <v>0</v>
      </c>
      <c r="N640" s="10">
        <f t="shared" si="443"/>
        <v>0</v>
      </c>
      <c r="O640" s="10">
        <f t="shared" si="443"/>
        <v>0</v>
      </c>
    </row>
    <row r="641" spans="1:15" ht="15.6" hidden="1" outlineLevel="7">
      <c r="A641" s="157" t="s">
        <v>75</v>
      </c>
      <c r="B641" s="154" t="s">
        <v>81</v>
      </c>
      <c r="C641" s="154" t="s">
        <v>2</v>
      </c>
      <c r="D641" s="154" t="s">
        <v>214</v>
      </c>
      <c r="E641" s="154" t="s">
        <v>76</v>
      </c>
      <c r="F641" s="155">
        <f>F642</f>
        <v>0</v>
      </c>
      <c r="G641" s="120">
        <f t="shared" ref="G641:O641" si="444">G642</f>
        <v>0</v>
      </c>
      <c r="H641" s="10">
        <f t="shared" si="444"/>
        <v>0</v>
      </c>
      <c r="I641" s="10">
        <f t="shared" si="444"/>
        <v>0</v>
      </c>
      <c r="J641" s="10">
        <f t="shared" si="444"/>
        <v>0</v>
      </c>
      <c r="K641" s="10">
        <f t="shared" si="444"/>
        <v>0</v>
      </c>
      <c r="L641" s="10">
        <f t="shared" si="444"/>
        <v>0</v>
      </c>
      <c r="M641" s="10">
        <f t="shared" si="444"/>
        <v>0</v>
      </c>
      <c r="N641" s="10">
        <f t="shared" si="444"/>
        <v>0</v>
      </c>
      <c r="O641" s="10">
        <f t="shared" si="444"/>
        <v>0</v>
      </c>
    </row>
    <row r="642" spans="1:15" hidden="1">
      <c r="A642" s="157" t="s">
        <v>215</v>
      </c>
      <c r="B642" s="154" t="s">
        <v>81</v>
      </c>
      <c r="C642" s="154" t="s">
        <v>2</v>
      </c>
      <c r="D642" s="154" t="s">
        <v>214</v>
      </c>
      <c r="E642" s="154" t="s">
        <v>216</v>
      </c>
      <c r="F642" s="155">
        <f>G642+H642+I642+J642+K642+L642+M642</f>
        <v>0</v>
      </c>
      <c r="G642" s="123"/>
      <c r="H642" s="17"/>
      <c r="I642" s="17"/>
      <c r="J642" s="17"/>
      <c r="K642" s="17"/>
      <c r="L642" s="17"/>
      <c r="M642" s="17"/>
      <c r="N642" s="17"/>
      <c r="O642" s="17"/>
    </row>
    <row r="643" spans="1:15" ht="28.5" customHeight="1" outlineLevel="1">
      <c r="A643" s="153" t="s">
        <v>542</v>
      </c>
      <c r="B643" s="154" t="s">
        <v>81</v>
      </c>
      <c r="C643" s="154" t="s">
        <v>2</v>
      </c>
      <c r="D643" s="154" t="s">
        <v>217</v>
      </c>
      <c r="E643" s="154" t="s">
        <v>1</v>
      </c>
      <c r="F643" s="155">
        <f>F644</f>
        <v>2709.4579999999996</v>
      </c>
      <c r="G643" s="123">
        <f t="shared" ref="G643:O643" si="445">G644</f>
        <v>1440.634</v>
      </c>
      <c r="H643" s="17">
        <f t="shared" si="445"/>
        <v>821.54399999999998</v>
      </c>
      <c r="I643" s="17">
        <f t="shared" si="445"/>
        <v>56.2</v>
      </c>
      <c r="J643" s="17">
        <f t="shared" si="445"/>
        <v>0</v>
      </c>
      <c r="K643" s="17">
        <f t="shared" si="445"/>
        <v>0</v>
      </c>
      <c r="L643" s="17">
        <f t="shared" si="445"/>
        <v>391.08000000000004</v>
      </c>
      <c r="M643" s="17">
        <f t="shared" si="445"/>
        <v>0</v>
      </c>
      <c r="N643" s="17">
        <f t="shared" si="445"/>
        <v>2709.4580000000001</v>
      </c>
      <c r="O643" s="17">
        <f t="shared" si="445"/>
        <v>2709.4580000000001</v>
      </c>
    </row>
    <row r="644" spans="1:15" ht="26.4" outlineLevel="2">
      <c r="A644" s="153" t="s">
        <v>54</v>
      </c>
      <c r="B644" s="154" t="s">
        <v>81</v>
      </c>
      <c r="C644" s="154" t="s">
        <v>2</v>
      </c>
      <c r="D644" s="154" t="s">
        <v>217</v>
      </c>
      <c r="E644" s="154" t="s">
        <v>55</v>
      </c>
      <c r="F644" s="155">
        <f>F645</f>
        <v>2709.4579999999996</v>
      </c>
      <c r="G644" s="123">
        <f t="shared" ref="G644:O644" si="446">G645</f>
        <v>1440.634</v>
      </c>
      <c r="H644" s="17">
        <f t="shared" si="446"/>
        <v>821.54399999999998</v>
      </c>
      <c r="I644" s="17">
        <f t="shared" si="446"/>
        <v>56.2</v>
      </c>
      <c r="J644" s="17">
        <f t="shared" si="446"/>
        <v>0</v>
      </c>
      <c r="K644" s="17">
        <f t="shared" si="446"/>
        <v>0</v>
      </c>
      <c r="L644" s="17">
        <f t="shared" si="446"/>
        <v>391.08000000000004</v>
      </c>
      <c r="M644" s="17">
        <f t="shared" si="446"/>
        <v>0</v>
      </c>
      <c r="N644" s="17">
        <f t="shared" si="446"/>
        <v>2709.4580000000001</v>
      </c>
      <c r="O644" s="17">
        <f t="shared" si="446"/>
        <v>2709.4580000000001</v>
      </c>
    </row>
    <row r="645" spans="1:15" ht="13.2" customHeight="1" outlineLevel="4">
      <c r="A645" s="153" t="s">
        <v>56</v>
      </c>
      <c r="B645" s="154" t="s">
        <v>81</v>
      </c>
      <c r="C645" s="154" t="s">
        <v>2</v>
      </c>
      <c r="D645" s="154" t="s">
        <v>217</v>
      </c>
      <c r="E645" s="154" t="s">
        <v>57</v>
      </c>
      <c r="F645" s="155">
        <f>G645+H645+I645+J645+K645+L645+M645</f>
        <v>2709.4579999999996</v>
      </c>
      <c r="G645" s="123">
        <f>1106.478+334.156</f>
        <v>1440.634</v>
      </c>
      <c r="H645" s="17">
        <v>821.54399999999998</v>
      </c>
      <c r="I645" s="17">
        <v>56.2</v>
      </c>
      <c r="J645" s="17"/>
      <c r="K645" s="17"/>
      <c r="L645" s="17">
        <f>15.36+30+67.2+46.8+17.5+8.4+5.82+200</f>
        <v>391.08000000000004</v>
      </c>
      <c r="M645" s="17"/>
      <c r="N645" s="17">
        <v>2709.4580000000001</v>
      </c>
      <c r="O645" s="17">
        <v>2709.4580000000001</v>
      </c>
    </row>
    <row r="646" spans="1:15" ht="26.4" hidden="1" outlineLevel="4">
      <c r="A646" s="153" t="s">
        <v>319</v>
      </c>
      <c r="B646" s="154" t="s">
        <v>81</v>
      </c>
      <c r="C646" s="154" t="s">
        <v>2</v>
      </c>
      <c r="D646" s="154" t="s">
        <v>318</v>
      </c>
      <c r="E646" s="154" t="s">
        <v>1</v>
      </c>
      <c r="F646" s="155">
        <f>F647</f>
        <v>0</v>
      </c>
      <c r="G646" s="120">
        <f t="shared" ref="G646:O646" si="447">G647</f>
        <v>0</v>
      </c>
      <c r="H646" s="10">
        <f t="shared" si="447"/>
        <v>0</v>
      </c>
      <c r="I646" s="10">
        <f t="shared" si="447"/>
        <v>0</v>
      </c>
      <c r="J646" s="10">
        <f t="shared" si="447"/>
        <v>0</v>
      </c>
      <c r="K646" s="10">
        <f t="shared" si="447"/>
        <v>0</v>
      </c>
      <c r="L646" s="10">
        <f t="shared" si="447"/>
        <v>0</v>
      </c>
      <c r="M646" s="10">
        <f t="shared" si="447"/>
        <v>0</v>
      </c>
      <c r="N646" s="10">
        <f t="shared" si="447"/>
        <v>0</v>
      </c>
      <c r="O646" s="10">
        <f t="shared" si="447"/>
        <v>0</v>
      </c>
    </row>
    <row r="647" spans="1:15" ht="26.4" hidden="1" outlineLevel="4">
      <c r="A647" s="153" t="s">
        <v>54</v>
      </c>
      <c r="B647" s="154" t="s">
        <v>81</v>
      </c>
      <c r="C647" s="154" t="s">
        <v>2</v>
      </c>
      <c r="D647" s="154" t="s">
        <v>318</v>
      </c>
      <c r="E647" s="154" t="s">
        <v>55</v>
      </c>
      <c r="F647" s="155">
        <f>F648</f>
        <v>0</v>
      </c>
      <c r="G647" s="120">
        <f t="shared" ref="G647:O647" si="448">G648</f>
        <v>0</v>
      </c>
      <c r="H647" s="10">
        <f t="shared" si="448"/>
        <v>0</v>
      </c>
      <c r="I647" s="10">
        <f t="shared" si="448"/>
        <v>0</v>
      </c>
      <c r="J647" s="10">
        <f t="shared" si="448"/>
        <v>0</v>
      </c>
      <c r="K647" s="10">
        <f t="shared" si="448"/>
        <v>0</v>
      </c>
      <c r="L647" s="10">
        <f t="shared" si="448"/>
        <v>0</v>
      </c>
      <c r="M647" s="10">
        <f t="shared" si="448"/>
        <v>0</v>
      </c>
      <c r="N647" s="10">
        <f t="shared" si="448"/>
        <v>0</v>
      </c>
      <c r="O647" s="10">
        <f t="shared" si="448"/>
        <v>0</v>
      </c>
    </row>
    <row r="648" spans="1:15" hidden="1" outlineLevel="4">
      <c r="A648" s="153" t="s">
        <v>56</v>
      </c>
      <c r="B648" s="154" t="s">
        <v>81</v>
      </c>
      <c r="C648" s="154" t="s">
        <v>2</v>
      </c>
      <c r="D648" s="154" t="s">
        <v>318</v>
      </c>
      <c r="E648" s="154" t="s">
        <v>57</v>
      </c>
      <c r="F648" s="155">
        <f>G648+H648+I648+J648+K648+L648+M648</f>
        <v>0</v>
      </c>
      <c r="G648" s="123"/>
      <c r="H648" s="17"/>
      <c r="I648" s="17"/>
      <c r="J648" s="17"/>
      <c r="K648" s="17"/>
      <c r="L648" s="17"/>
      <c r="M648" s="17"/>
      <c r="N648" s="17"/>
      <c r="O648" s="17"/>
    </row>
    <row r="649" spans="1:15" ht="32.4" customHeight="1" outlineLevel="5">
      <c r="A649" s="153" t="s">
        <v>572</v>
      </c>
      <c r="B649" s="154" t="s">
        <v>81</v>
      </c>
      <c r="C649" s="154" t="s">
        <v>2</v>
      </c>
      <c r="D649" s="154" t="s">
        <v>218</v>
      </c>
      <c r="E649" s="154" t="s">
        <v>1</v>
      </c>
      <c r="F649" s="155">
        <f>F650</f>
        <v>15085.094999999999</v>
      </c>
      <c r="G649" s="123">
        <f t="shared" ref="G649:O649" si="449">G650</f>
        <v>12965.73</v>
      </c>
      <c r="H649" s="17">
        <f t="shared" si="449"/>
        <v>1322.9649999999999</v>
      </c>
      <c r="I649" s="17">
        <f t="shared" si="449"/>
        <v>0</v>
      </c>
      <c r="J649" s="17">
        <f t="shared" si="449"/>
        <v>0</v>
      </c>
      <c r="K649" s="17">
        <f t="shared" si="449"/>
        <v>0</v>
      </c>
      <c r="L649" s="17">
        <f t="shared" si="449"/>
        <v>796.4</v>
      </c>
      <c r="M649" s="17">
        <f t="shared" si="449"/>
        <v>0</v>
      </c>
      <c r="N649" s="17">
        <f t="shared" si="449"/>
        <v>15085.094999999999</v>
      </c>
      <c r="O649" s="17">
        <f t="shared" si="449"/>
        <v>15085.094999999999</v>
      </c>
    </row>
    <row r="650" spans="1:15" ht="26.4" outlineLevel="6">
      <c r="A650" s="153" t="s">
        <v>54</v>
      </c>
      <c r="B650" s="154" t="s">
        <v>81</v>
      </c>
      <c r="C650" s="154" t="s">
        <v>2</v>
      </c>
      <c r="D650" s="154" t="s">
        <v>218</v>
      </c>
      <c r="E650" s="154" t="s">
        <v>55</v>
      </c>
      <c r="F650" s="155">
        <f>F651</f>
        <v>15085.094999999999</v>
      </c>
      <c r="G650" s="123">
        <f t="shared" ref="G650:O650" si="450">G651</f>
        <v>12965.73</v>
      </c>
      <c r="H650" s="17">
        <f t="shared" si="450"/>
        <v>1322.9649999999999</v>
      </c>
      <c r="I650" s="17">
        <f t="shared" si="450"/>
        <v>0</v>
      </c>
      <c r="J650" s="17">
        <f t="shared" si="450"/>
        <v>0</v>
      </c>
      <c r="K650" s="17">
        <f t="shared" si="450"/>
        <v>0</v>
      </c>
      <c r="L650" s="17">
        <f t="shared" si="450"/>
        <v>796.4</v>
      </c>
      <c r="M650" s="17">
        <f t="shared" si="450"/>
        <v>0</v>
      </c>
      <c r="N650" s="17">
        <f t="shared" si="450"/>
        <v>15085.094999999999</v>
      </c>
      <c r="O650" s="17">
        <f t="shared" si="450"/>
        <v>15085.094999999999</v>
      </c>
    </row>
    <row r="651" spans="1:15" outlineLevel="7">
      <c r="A651" s="153" t="s">
        <v>56</v>
      </c>
      <c r="B651" s="154" t="s">
        <v>81</v>
      </c>
      <c r="C651" s="154" t="s">
        <v>2</v>
      </c>
      <c r="D651" s="154" t="s">
        <v>218</v>
      </c>
      <c r="E651" s="154" t="s">
        <v>57</v>
      </c>
      <c r="F651" s="155">
        <f>G651+H651+I651+J651+K651+L651+M651</f>
        <v>15085.094999999999</v>
      </c>
      <c r="G651" s="121">
        <f>12965.73</f>
        <v>12965.73</v>
      </c>
      <c r="H651" s="17">
        <v>1322.9649999999999</v>
      </c>
      <c r="I651" s="16"/>
      <c r="J651" s="16"/>
      <c r="K651" s="16"/>
      <c r="L651" s="16">
        <f>136.9+8.1+59.5+36+260+15+7.9+25+48+200</f>
        <v>796.4</v>
      </c>
      <c r="M651" s="17"/>
      <c r="N651" s="17">
        <v>15085.094999999999</v>
      </c>
      <c r="O651" s="17">
        <v>15085.094999999999</v>
      </c>
    </row>
    <row r="652" spans="1:15" ht="39.6" outlineLevel="7">
      <c r="A652" s="153" t="s">
        <v>571</v>
      </c>
      <c r="B652" s="154" t="s">
        <v>81</v>
      </c>
      <c r="C652" s="154" t="s">
        <v>2</v>
      </c>
      <c r="D652" s="154" t="s">
        <v>400</v>
      </c>
      <c r="E652" s="154" t="s">
        <v>1</v>
      </c>
      <c r="F652" s="155">
        <f>F653</f>
        <v>18910.122000000003</v>
      </c>
      <c r="G652" s="120">
        <f t="shared" ref="G652:O652" si="451">G653</f>
        <v>12965.7</v>
      </c>
      <c r="H652" s="10">
        <f t="shared" si="451"/>
        <v>5589.4220000000005</v>
      </c>
      <c r="I652" s="10">
        <f t="shared" si="451"/>
        <v>155</v>
      </c>
      <c r="J652" s="10">
        <f t="shared" si="451"/>
        <v>0</v>
      </c>
      <c r="K652" s="10">
        <f t="shared" si="451"/>
        <v>0</v>
      </c>
      <c r="L652" s="10">
        <f t="shared" si="451"/>
        <v>200</v>
      </c>
      <c r="M652" s="10">
        <f t="shared" si="451"/>
        <v>0</v>
      </c>
      <c r="N652" s="74">
        <f t="shared" si="451"/>
        <v>16910.121999999999</v>
      </c>
      <c r="O652" s="74">
        <f t="shared" si="451"/>
        <v>16910.121999999999</v>
      </c>
    </row>
    <row r="653" spans="1:15" ht="26.4" outlineLevel="7">
      <c r="A653" s="153" t="s">
        <v>54</v>
      </c>
      <c r="B653" s="154" t="s">
        <v>81</v>
      </c>
      <c r="C653" s="154" t="s">
        <v>2</v>
      </c>
      <c r="D653" s="154" t="s">
        <v>400</v>
      </c>
      <c r="E653" s="154" t="s">
        <v>55</v>
      </c>
      <c r="F653" s="155">
        <f>F654</f>
        <v>18910.122000000003</v>
      </c>
      <c r="G653" s="120">
        <f t="shared" ref="G653:O653" si="452">G654</f>
        <v>12965.7</v>
      </c>
      <c r="H653" s="10">
        <f t="shared" si="452"/>
        <v>5589.4220000000005</v>
      </c>
      <c r="I653" s="10">
        <f t="shared" si="452"/>
        <v>155</v>
      </c>
      <c r="J653" s="10">
        <f t="shared" si="452"/>
        <v>0</v>
      </c>
      <c r="K653" s="10">
        <f t="shared" si="452"/>
        <v>0</v>
      </c>
      <c r="L653" s="10">
        <f t="shared" si="452"/>
        <v>200</v>
      </c>
      <c r="M653" s="10">
        <f t="shared" si="452"/>
        <v>0</v>
      </c>
      <c r="N653" s="74">
        <f t="shared" si="452"/>
        <v>16910.121999999999</v>
      </c>
      <c r="O653" s="74">
        <f t="shared" si="452"/>
        <v>16910.121999999999</v>
      </c>
    </row>
    <row r="654" spans="1:15" ht="19.8" customHeight="1" outlineLevel="7">
      <c r="A654" s="153" t="s">
        <v>56</v>
      </c>
      <c r="B654" s="154" t="s">
        <v>81</v>
      </c>
      <c r="C654" s="154" t="s">
        <v>2</v>
      </c>
      <c r="D654" s="154" t="s">
        <v>400</v>
      </c>
      <c r="E654" s="154" t="s">
        <v>57</v>
      </c>
      <c r="F654" s="155">
        <f>G654+H654+I654+J654+K654+L654+M654</f>
        <v>18910.122000000003</v>
      </c>
      <c r="G654" s="123">
        <v>12965.7</v>
      </c>
      <c r="H654" s="17">
        <f>2452.25+3137.172</f>
        <v>5589.4220000000005</v>
      </c>
      <c r="I654" s="17">
        <v>155</v>
      </c>
      <c r="J654" s="17"/>
      <c r="K654" s="17"/>
      <c r="L654" s="17">
        <f>200</f>
        <v>200</v>
      </c>
      <c r="M654" s="17"/>
      <c r="N654" s="76">
        <f>15572.95+200+3137.172-2000</f>
        <v>16910.121999999999</v>
      </c>
      <c r="O654" s="76">
        <v>16910.121999999999</v>
      </c>
    </row>
    <row r="655" spans="1:15" ht="41.4" hidden="1" customHeight="1" outlineLevel="7">
      <c r="A655" s="153" t="s">
        <v>315</v>
      </c>
      <c r="B655" s="154" t="s">
        <v>81</v>
      </c>
      <c r="C655" s="154" t="s">
        <v>2</v>
      </c>
      <c r="D655" s="154" t="s">
        <v>314</v>
      </c>
      <c r="E655" s="154" t="s">
        <v>1</v>
      </c>
      <c r="F655" s="155">
        <f>F656</f>
        <v>0</v>
      </c>
      <c r="G655" s="120">
        <f t="shared" ref="G655:O655" si="453">G656</f>
        <v>0</v>
      </c>
      <c r="H655" s="10">
        <f t="shared" si="453"/>
        <v>0</v>
      </c>
      <c r="I655" s="10">
        <f t="shared" si="453"/>
        <v>0</v>
      </c>
      <c r="J655" s="10">
        <f t="shared" si="453"/>
        <v>0</v>
      </c>
      <c r="K655" s="10">
        <f t="shared" si="453"/>
        <v>0</v>
      </c>
      <c r="L655" s="10">
        <f t="shared" si="453"/>
        <v>0</v>
      </c>
      <c r="M655" s="10">
        <f t="shared" si="453"/>
        <v>0</v>
      </c>
      <c r="N655" s="10">
        <f t="shared" si="453"/>
        <v>0</v>
      </c>
      <c r="O655" s="10">
        <f t="shared" si="453"/>
        <v>0</v>
      </c>
    </row>
    <row r="656" spans="1:15" ht="26.4" hidden="1" outlineLevel="7">
      <c r="A656" s="153" t="s">
        <v>54</v>
      </c>
      <c r="B656" s="154" t="s">
        <v>81</v>
      </c>
      <c r="C656" s="154" t="s">
        <v>2</v>
      </c>
      <c r="D656" s="154" t="s">
        <v>314</v>
      </c>
      <c r="E656" s="154" t="s">
        <v>55</v>
      </c>
      <c r="F656" s="155">
        <f>F657</f>
        <v>0</v>
      </c>
      <c r="G656" s="120">
        <f t="shared" ref="G656:O656" si="454">G657</f>
        <v>0</v>
      </c>
      <c r="H656" s="10">
        <f t="shared" si="454"/>
        <v>0</v>
      </c>
      <c r="I656" s="10">
        <f t="shared" si="454"/>
        <v>0</v>
      </c>
      <c r="J656" s="10">
        <f t="shared" si="454"/>
        <v>0</v>
      </c>
      <c r="K656" s="10">
        <f t="shared" si="454"/>
        <v>0</v>
      </c>
      <c r="L656" s="10">
        <f t="shared" si="454"/>
        <v>0</v>
      </c>
      <c r="M656" s="10">
        <f t="shared" si="454"/>
        <v>0</v>
      </c>
      <c r="N656" s="10">
        <f t="shared" si="454"/>
        <v>0</v>
      </c>
      <c r="O656" s="10">
        <f t="shared" si="454"/>
        <v>0</v>
      </c>
    </row>
    <row r="657" spans="1:15" hidden="1" outlineLevel="7">
      <c r="A657" s="153" t="s">
        <v>56</v>
      </c>
      <c r="B657" s="154" t="s">
        <v>81</v>
      </c>
      <c r="C657" s="154" t="s">
        <v>2</v>
      </c>
      <c r="D657" s="154" t="s">
        <v>314</v>
      </c>
      <c r="E657" s="154" t="s">
        <v>57</v>
      </c>
      <c r="F657" s="155">
        <f>G657+H657+I657+J657+K657+L657+M657</f>
        <v>0</v>
      </c>
      <c r="G657" s="121"/>
      <c r="H657" s="16"/>
      <c r="I657" s="16"/>
      <c r="J657" s="75"/>
      <c r="K657" s="16"/>
      <c r="L657" s="75"/>
      <c r="M657" s="17"/>
      <c r="N657" s="17"/>
      <c r="O657" s="17"/>
    </row>
    <row r="658" spans="1:15" ht="26.4" outlineLevel="5" collapsed="1">
      <c r="A658" s="153" t="s">
        <v>304</v>
      </c>
      <c r="B658" s="154" t="s">
        <v>81</v>
      </c>
      <c r="C658" s="154" t="s">
        <v>2</v>
      </c>
      <c r="D658" s="154" t="s">
        <v>305</v>
      </c>
      <c r="E658" s="154" t="s">
        <v>1</v>
      </c>
      <c r="F658" s="155">
        <f>F659</f>
        <v>168.005</v>
      </c>
      <c r="G658" s="120">
        <f t="shared" ref="G658:O658" si="455">G659</f>
        <v>0</v>
      </c>
      <c r="H658" s="10">
        <f t="shared" si="455"/>
        <v>0</v>
      </c>
      <c r="I658" s="10">
        <f t="shared" si="455"/>
        <v>0</v>
      </c>
      <c r="J658" s="10">
        <f t="shared" si="455"/>
        <v>0</v>
      </c>
      <c r="K658" s="10">
        <f t="shared" si="455"/>
        <v>0</v>
      </c>
      <c r="L658" s="10">
        <f t="shared" si="455"/>
        <v>0</v>
      </c>
      <c r="M658" s="10">
        <f t="shared" si="455"/>
        <v>168.005</v>
      </c>
      <c r="N658" s="10">
        <f t="shared" si="455"/>
        <v>168.005</v>
      </c>
      <c r="O658" s="10">
        <f t="shared" si="455"/>
        <v>168.005</v>
      </c>
    </row>
    <row r="659" spans="1:15" ht="28.5" customHeight="1" outlineLevel="6">
      <c r="A659" s="153" t="s">
        <v>54</v>
      </c>
      <c r="B659" s="154" t="s">
        <v>81</v>
      </c>
      <c r="C659" s="154" t="s">
        <v>2</v>
      </c>
      <c r="D659" s="154" t="s">
        <v>305</v>
      </c>
      <c r="E659" s="154" t="s">
        <v>55</v>
      </c>
      <c r="F659" s="155">
        <f>F660</f>
        <v>168.005</v>
      </c>
      <c r="G659" s="120">
        <f t="shared" ref="G659:O659" si="456">G660</f>
        <v>0</v>
      </c>
      <c r="H659" s="10">
        <f t="shared" si="456"/>
        <v>0</v>
      </c>
      <c r="I659" s="10">
        <f t="shared" si="456"/>
        <v>0</v>
      </c>
      <c r="J659" s="10">
        <f t="shared" si="456"/>
        <v>0</v>
      </c>
      <c r="K659" s="10">
        <f t="shared" si="456"/>
        <v>0</v>
      </c>
      <c r="L659" s="10">
        <f t="shared" si="456"/>
        <v>0</v>
      </c>
      <c r="M659" s="10">
        <f t="shared" si="456"/>
        <v>168.005</v>
      </c>
      <c r="N659" s="10">
        <f t="shared" si="456"/>
        <v>168.005</v>
      </c>
      <c r="O659" s="10">
        <f t="shared" si="456"/>
        <v>168.005</v>
      </c>
    </row>
    <row r="660" spans="1:15" outlineLevel="7">
      <c r="A660" s="153" t="s">
        <v>56</v>
      </c>
      <c r="B660" s="154" t="s">
        <v>81</v>
      </c>
      <c r="C660" s="154" t="s">
        <v>2</v>
      </c>
      <c r="D660" s="154" t="s">
        <v>305</v>
      </c>
      <c r="E660" s="154" t="s">
        <v>57</v>
      </c>
      <c r="F660" s="155">
        <f>G660+H660+I660+J660+K660+L660+M660</f>
        <v>168.005</v>
      </c>
      <c r="G660" s="123"/>
      <c r="H660" s="16"/>
      <c r="I660" s="16"/>
      <c r="J660" s="16"/>
      <c r="K660" s="16"/>
      <c r="L660" s="16"/>
      <c r="M660" s="17">
        <v>168.005</v>
      </c>
      <c r="N660" s="17">
        <v>168.005</v>
      </c>
      <c r="O660" s="17">
        <v>168.005</v>
      </c>
    </row>
    <row r="661" spans="1:15" ht="28.5" customHeight="1" outlineLevel="5">
      <c r="A661" s="153" t="s">
        <v>574</v>
      </c>
      <c r="B661" s="154" t="s">
        <v>81</v>
      </c>
      <c r="C661" s="154" t="s">
        <v>2</v>
      </c>
      <c r="D661" s="154" t="s">
        <v>306</v>
      </c>
      <c r="E661" s="154" t="s">
        <v>1</v>
      </c>
      <c r="F661" s="155">
        <f>F662</f>
        <v>960</v>
      </c>
      <c r="G661" s="120">
        <f t="shared" ref="G661:O661" si="457">G662</f>
        <v>0</v>
      </c>
      <c r="H661" s="10">
        <f t="shared" si="457"/>
        <v>0</v>
      </c>
      <c r="I661" s="10">
        <f t="shared" si="457"/>
        <v>0</v>
      </c>
      <c r="J661" s="10">
        <f t="shared" si="457"/>
        <v>0</v>
      </c>
      <c r="K661" s="10">
        <f t="shared" si="457"/>
        <v>0</v>
      </c>
      <c r="L661" s="10">
        <f t="shared" si="457"/>
        <v>10</v>
      </c>
      <c r="M661" s="10">
        <f t="shared" si="457"/>
        <v>950</v>
      </c>
      <c r="N661" s="10">
        <f t="shared" si="457"/>
        <v>0</v>
      </c>
      <c r="O661" s="10">
        <f t="shared" si="457"/>
        <v>0</v>
      </c>
    </row>
    <row r="662" spans="1:15" ht="27.75" customHeight="1" outlineLevel="6">
      <c r="A662" s="153" t="s">
        <v>54</v>
      </c>
      <c r="B662" s="154" t="s">
        <v>81</v>
      </c>
      <c r="C662" s="154" t="s">
        <v>2</v>
      </c>
      <c r="D662" s="154" t="s">
        <v>306</v>
      </c>
      <c r="E662" s="154" t="s">
        <v>55</v>
      </c>
      <c r="F662" s="155">
        <f>F663</f>
        <v>960</v>
      </c>
      <c r="G662" s="120">
        <f t="shared" ref="G662:O662" si="458">G663</f>
        <v>0</v>
      </c>
      <c r="H662" s="10">
        <f t="shared" si="458"/>
        <v>0</v>
      </c>
      <c r="I662" s="10">
        <f t="shared" si="458"/>
        <v>0</v>
      </c>
      <c r="J662" s="10">
        <f t="shared" si="458"/>
        <v>0</v>
      </c>
      <c r="K662" s="10">
        <f t="shared" si="458"/>
        <v>0</v>
      </c>
      <c r="L662" s="10">
        <f t="shared" si="458"/>
        <v>10</v>
      </c>
      <c r="M662" s="10">
        <f t="shared" si="458"/>
        <v>950</v>
      </c>
      <c r="N662" s="10">
        <f t="shared" si="458"/>
        <v>0</v>
      </c>
      <c r="O662" s="10">
        <f t="shared" si="458"/>
        <v>0</v>
      </c>
    </row>
    <row r="663" spans="1:15" outlineLevel="7">
      <c r="A663" s="153" t="s">
        <v>56</v>
      </c>
      <c r="B663" s="154" t="s">
        <v>81</v>
      </c>
      <c r="C663" s="154" t="s">
        <v>2</v>
      </c>
      <c r="D663" s="154" t="s">
        <v>306</v>
      </c>
      <c r="E663" s="154" t="s">
        <v>57</v>
      </c>
      <c r="F663" s="155">
        <f>G663+H663+I663+J663+K663+L663+M663</f>
        <v>960</v>
      </c>
      <c r="G663" s="121"/>
      <c r="H663" s="16"/>
      <c r="I663" s="16"/>
      <c r="J663" s="16"/>
      <c r="K663" s="16"/>
      <c r="L663" s="16">
        <v>10</v>
      </c>
      <c r="M663" s="17">
        <v>950</v>
      </c>
      <c r="N663" s="17">
        <v>0</v>
      </c>
      <c r="O663" s="17">
        <v>0</v>
      </c>
    </row>
    <row r="664" spans="1:15" ht="42" hidden="1" customHeight="1" outlineLevel="7">
      <c r="A664" s="153" t="s">
        <v>575</v>
      </c>
      <c r="B664" s="154" t="s">
        <v>81</v>
      </c>
      <c r="C664" s="154" t="s">
        <v>2</v>
      </c>
      <c r="D664" s="154" t="s">
        <v>434</v>
      </c>
      <c r="E664" s="154" t="s">
        <v>1</v>
      </c>
      <c r="F664" s="155">
        <f>F665</f>
        <v>0</v>
      </c>
      <c r="G664" s="120">
        <f t="shared" ref="G664:O664" si="459">G665</f>
        <v>0</v>
      </c>
      <c r="H664" s="10">
        <f t="shared" si="459"/>
        <v>0</v>
      </c>
      <c r="I664" s="10">
        <f t="shared" si="459"/>
        <v>0</v>
      </c>
      <c r="J664" s="10">
        <f t="shared" si="459"/>
        <v>0</v>
      </c>
      <c r="K664" s="10">
        <f t="shared" si="459"/>
        <v>0</v>
      </c>
      <c r="L664" s="10">
        <f t="shared" si="459"/>
        <v>0</v>
      </c>
      <c r="M664" s="10">
        <f t="shared" si="459"/>
        <v>0</v>
      </c>
      <c r="N664" s="10">
        <f t="shared" si="459"/>
        <v>1847.4024400000001</v>
      </c>
      <c r="O664" s="10">
        <f t="shared" si="459"/>
        <v>1851.4814799999999</v>
      </c>
    </row>
    <row r="665" spans="1:15" ht="26.4" hidden="1" outlineLevel="7">
      <c r="A665" s="153" t="s">
        <v>435</v>
      </c>
      <c r="B665" s="154" t="s">
        <v>81</v>
      </c>
      <c r="C665" s="154" t="s">
        <v>2</v>
      </c>
      <c r="D665" s="154" t="s">
        <v>434</v>
      </c>
      <c r="E665" s="154" t="s">
        <v>55</v>
      </c>
      <c r="F665" s="155">
        <f>F666</f>
        <v>0</v>
      </c>
      <c r="G665" s="120">
        <f t="shared" ref="G665:O665" si="460">G666</f>
        <v>0</v>
      </c>
      <c r="H665" s="10">
        <f t="shared" si="460"/>
        <v>0</v>
      </c>
      <c r="I665" s="10">
        <f t="shared" si="460"/>
        <v>0</v>
      </c>
      <c r="J665" s="10">
        <f t="shared" si="460"/>
        <v>0</v>
      </c>
      <c r="K665" s="10">
        <f t="shared" si="460"/>
        <v>0</v>
      </c>
      <c r="L665" s="10">
        <f t="shared" si="460"/>
        <v>0</v>
      </c>
      <c r="M665" s="10">
        <f t="shared" si="460"/>
        <v>0</v>
      </c>
      <c r="N665" s="10">
        <f t="shared" si="460"/>
        <v>1847.4024400000001</v>
      </c>
      <c r="O665" s="10">
        <f t="shared" si="460"/>
        <v>1851.4814799999999</v>
      </c>
    </row>
    <row r="666" spans="1:15" hidden="1" outlineLevel="7">
      <c r="A666" s="153" t="s">
        <v>436</v>
      </c>
      <c r="B666" s="154" t="s">
        <v>81</v>
      </c>
      <c r="C666" s="154" t="s">
        <v>2</v>
      </c>
      <c r="D666" s="154" t="s">
        <v>434</v>
      </c>
      <c r="E666" s="154" t="s">
        <v>57</v>
      </c>
      <c r="F666" s="155">
        <f>G666+H666+I666+J666+K666+L666+M666</f>
        <v>0</v>
      </c>
      <c r="G666" s="121"/>
      <c r="H666" s="16"/>
      <c r="I666" s="16"/>
      <c r="J666" s="16"/>
      <c r="K666" s="16"/>
      <c r="L666" s="16">
        <v>0</v>
      </c>
      <c r="M666" s="16">
        <v>0</v>
      </c>
      <c r="N666" s="16">
        <f>1828.90244+18.5</f>
        <v>1847.4024400000001</v>
      </c>
      <c r="O666" s="16">
        <v>1851.4814799999999</v>
      </c>
    </row>
    <row r="667" spans="1:15" ht="66.75" customHeight="1" outlineLevel="4" collapsed="1">
      <c r="A667" s="153" t="s">
        <v>307</v>
      </c>
      <c r="B667" s="154" t="s">
        <v>81</v>
      </c>
      <c r="C667" s="154" t="s">
        <v>2</v>
      </c>
      <c r="D667" s="154" t="s">
        <v>308</v>
      </c>
      <c r="E667" s="154" t="s">
        <v>1</v>
      </c>
      <c r="F667" s="155">
        <f>F668</f>
        <v>360</v>
      </c>
      <c r="G667" s="120">
        <f t="shared" ref="G667:O667" si="461">G668</f>
        <v>0</v>
      </c>
      <c r="H667" s="10">
        <f t="shared" si="461"/>
        <v>0</v>
      </c>
      <c r="I667" s="10">
        <f t="shared" si="461"/>
        <v>0</v>
      </c>
      <c r="J667" s="10">
        <f t="shared" si="461"/>
        <v>0</v>
      </c>
      <c r="K667" s="10">
        <f t="shared" si="461"/>
        <v>0</v>
      </c>
      <c r="L667" s="10">
        <f t="shared" si="461"/>
        <v>360</v>
      </c>
      <c r="M667" s="10">
        <f t="shared" si="461"/>
        <v>0</v>
      </c>
      <c r="N667" s="10">
        <f t="shared" si="461"/>
        <v>360</v>
      </c>
      <c r="O667" s="10">
        <f t="shared" si="461"/>
        <v>0</v>
      </c>
    </row>
    <row r="668" spans="1:15" ht="27.75" customHeight="1" outlineLevel="5">
      <c r="A668" s="153" t="s">
        <v>435</v>
      </c>
      <c r="B668" s="154" t="s">
        <v>81</v>
      </c>
      <c r="C668" s="154" t="s">
        <v>2</v>
      </c>
      <c r="D668" s="154" t="s">
        <v>308</v>
      </c>
      <c r="E668" s="154" t="s">
        <v>55</v>
      </c>
      <c r="F668" s="155">
        <f>F669</f>
        <v>360</v>
      </c>
      <c r="G668" s="120">
        <f t="shared" ref="G668:O668" si="462">G669</f>
        <v>0</v>
      </c>
      <c r="H668" s="10">
        <f t="shared" si="462"/>
        <v>0</v>
      </c>
      <c r="I668" s="10">
        <f t="shared" si="462"/>
        <v>0</v>
      </c>
      <c r="J668" s="10">
        <f t="shared" si="462"/>
        <v>0</v>
      </c>
      <c r="K668" s="10">
        <f t="shared" si="462"/>
        <v>0</v>
      </c>
      <c r="L668" s="10">
        <f t="shared" si="462"/>
        <v>360</v>
      </c>
      <c r="M668" s="10">
        <f t="shared" si="462"/>
        <v>0</v>
      </c>
      <c r="N668" s="10">
        <f t="shared" si="462"/>
        <v>360</v>
      </c>
      <c r="O668" s="10">
        <f t="shared" si="462"/>
        <v>0</v>
      </c>
    </row>
    <row r="669" spans="1:15" outlineLevel="6">
      <c r="A669" s="153" t="s">
        <v>436</v>
      </c>
      <c r="B669" s="154" t="s">
        <v>81</v>
      </c>
      <c r="C669" s="154" t="s">
        <v>2</v>
      </c>
      <c r="D669" s="154" t="s">
        <v>308</v>
      </c>
      <c r="E669" s="154" t="s">
        <v>57</v>
      </c>
      <c r="F669" s="155">
        <f>G669+H669+I669+J669+K669+L669+M669</f>
        <v>360</v>
      </c>
      <c r="G669" s="123"/>
      <c r="H669" s="17"/>
      <c r="I669" s="17"/>
      <c r="J669" s="17"/>
      <c r="K669" s="17"/>
      <c r="L669" s="17">
        <f>100+260</f>
        <v>360</v>
      </c>
      <c r="M669" s="17"/>
      <c r="N669" s="17">
        <v>360</v>
      </c>
      <c r="O669" s="17">
        <v>0</v>
      </c>
    </row>
    <row r="670" spans="1:15" ht="39.6" outlineLevel="6">
      <c r="A670" s="153" t="s">
        <v>576</v>
      </c>
      <c r="B670" s="154" t="s">
        <v>81</v>
      </c>
      <c r="C670" s="154" t="s">
        <v>2</v>
      </c>
      <c r="D670" s="154" t="s">
        <v>401</v>
      </c>
      <c r="E670" s="154" t="s">
        <v>1</v>
      </c>
      <c r="F670" s="155">
        <f>F671</f>
        <v>39.996000000000002</v>
      </c>
      <c r="G670" s="120">
        <f t="shared" ref="G670:O670" si="463">G671</f>
        <v>0</v>
      </c>
      <c r="H670" s="10">
        <f t="shared" si="463"/>
        <v>0</v>
      </c>
      <c r="I670" s="10">
        <f t="shared" si="463"/>
        <v>0</v>
      </c>
      <c r="J670" s="10">
        <f t="shared" si="463"/>
        <v>0</v>
      </c>
      <c r="K670" s="10">
        <f t="shared" si="463"/>
        <v>0</v>
      </c>
      <c r="L670" s="10">
        <f t="shared" si="463"/>
        <v>39.996000000000002</v>
      </c>
      <c r="M670" s="10">
        <f t="shared" si="463"/>
        <v>0</v>
      </c>
      <c r="N670" s="10">
        <f t="shared" si="463"/>
        <v>39.996000000000002</v>
      </c>
      <c r="O670" s="10">
        <f t="shared" si="463"/>
        <v>0</v>
      </c>
    </row>
    <row r="671" spans="1:15" ht="26.4" outlineLevel="6">
      <c r="A671" s="153" t="s">
        <v>54</v>
      </c>
      <c r="B671" s="154" t="s">
        <v>81</v>
      </c>
      <c r="C671" s="154" t="s">
        <v>2</v>
      </c>
      <c r="D671" s="154" t="s">
        <v>401</v>
      </c>
      <c r="E671" s="154" t="s">
        <v>55</v>
      </c>
      <c r="F671" s="155">
        <f>F672</f>
        <v>39.996000000000002</v>
      </c>
      <c r="G671" s="120">
        <f t="shared" ref="G671:O671" si="464">G672</f>
        <v>0</v>
      </c>
      <c r="H671" s="10">
        <f t="shared" si="464"/>
        <v>0</v>
      </c>
      <c r="I671" s="10">
        <f t="shared" si="464"/>
        <v>0</v>
      </c>
      <c r="J671" s="10">
        <f t="shared" si="464"/>
        <v>0</v>
      </c>
      <c r="K671" s="10">
        <f t="shared" si="464"/>
        <v>0</v>
      </c>
      <c r="L671" s="10">
        <f t="shared" si="464"/>
        <v>39.996000000000002</v>
      </c>
      <c r="M671" s="10">
        <f t="shared" si="464"/>
        <v>0</v>
      </c>
      <c r="N671" s="10">
        <f t="shared" si="464"/>
        <v>39.996000000000002</v>
      </c>
      <c r="O671" s="10">
        <f t="shared" si="464"/>
        <v>0</v>
      </c>
    </row>
    <row r="672" spans="1:15" outlineLevel="6">
      <c r="A672" s="153" t="s">
        <v>56</v>
      </c>
      <c r="B672" s="154" t="s">
        <v>81</v>
      </c>
      <c r="C672" s="154" t="s">
        <v>2</v>
      </c>
      <c r="D672" s="154" t="s">
        <v>401</v>
      </c>
      <c r="E672" s="154" t="s">
        <v>57</v>
      </c>
      <c r="F672" s="155">
        <f>G672+H672+I672+J672+K672+L672+M672</f>
        <v>39.996000000000002</v>
      </c>
      <c r="G672" s="123"/>
      <c r="H672" s="17"/>
      <c r="I672" s="17"/>
      <c r="J672" s="17"/>
      <c r="K672" s="17"/>
      <c r="L672" s="17">
        <v>39.996000000000002</v>
      </c>
      <c r="M672" s="17"/>
      <c r="N672" s="17">
        <v>39.996000000000002</v>
      </c>
      <c r="O672" s="17">
        <v>0</v>
      </c>
    </row>
    <row r="673" spans="1:15" ht="40.5" customHeight="1" outlineLevel="7">
      <c r="A673" s="153" t="s">
        <v>577</v>
      </c>
      <c r="B673" s="154" t="s">
        <v>81</v>
      </c>
      <c r="C673" s="154" t="s">
        <v>2</v>
      </c>
      <c r="D673" s="154" t="s">
        <v>309</v>
      </c>
      <c r="E673" s="154" t="s">
        <v>1</v>
      </c>
      <c r="F673" s="155">
        <f>F674</f>
        <v>1.698</v>
      </c>
      <c r="G673" s="120">
        <f t="shared" ref="G673:O673" si="465">G674</f>
        <v>0</v>
      </c>
      <c r="H673" s="10">
        <f t="shared" si="465"/>
        <v>0</v>
      </c>
      <c r="I673" s="10">
        <f t="shared" si="465"/>
        <v>0</v>
      </c>
      <c r="J673" s="10">
        <f t="shared" si="465"/>
        <v>0</v>
      </c>
      <c r="K673" s="10">
        <f t="shared" si="465"/>
        <v>0</v>
      </c>
      <c r="L673" s="10">
        <f t="shared" si="465"/>
        <v>1.698</v>
      </c>
      <c r="M673" s="10">
        <f t="shared" si="465"/>
        <v>0</v>
      </c>
      <c r="N673" s="10">
        <f t="shared" si="465"/>
        <v>1.698</v>
      </c>
      <c r="O673" s="10">
        <f t="shared" si="465"/>
        <v>1.698</v>
      </c>
    </row>
    <row r="674" spans="1:15" ht="26.4" outlineLevel="6">
      <c r="A674" s="153" t="s">
        <v>54</v>
      </c>
      <c r="B674" s="154" t="s">
        <v>81</v>
      </c>
      <c r="C674" s="154" t="s">
        <v>2</v>
      </c>
      <c r="D674" s="154" t="s">
        <v>309</v>
      </c>
      <c r="E674" s="154" t="s">
        <v>55</v>
      </c>
      <c r="F674" s="155">
        <f>F675</f>
        <v>1.698</v>
      </c>
      <c r="G674" s="120">
        <f t="shared" ref="G674:O674" si="466">G675</f>
        <v>0</v>
      </c>
      <c r="H674" s="10">
        <f t="shared" si="466"/>
        <v>0</v>
      </c>
      <c r="I674" s="10">
        <f t="shared" si="466"/>
        <v>0</v>
      </c>
      <c r="J674" s="10">
        <f t="shared" si="466"/>
        <v>0</v>
      </c>
      <c r="K674" s="10">
        <f t="shared" si="466"/>
        <v>0</v>
      </c>
      <c r="L674" s="10">
        <f t="shared" si="466"/>
        <v>1.698</v>
      </c>
      <c r="M674" s="10">
        <f t="shared" si="466"/>
        <v>0</v>
      </c>
      <c r="N674" s="10">
        <f t="shared" si="466"/>
        <v>1.698</v>
      </c>
      <c r="O674" s="10">
        <f t="shared" si="466"/>
        <v>1.698</v>
      </c>
    </row>
    <row r="675" spans="1:15" outlineLevel="7">
      <c r="A675" s="153" t="s">
        <v>56</v>
      </c>
      <c r="B675" s="154" t="s">
        <v>81</v>
      </c>
      <c r="C675" s="154" t="s">
        <v>2</v>
      </c>
      <c r="D675" s="154" t="s">
        <v>309</v>
      </c>
      <c r="E675" s="154" t="s">
        <v>57</v>
      </c>
      <c r="F675" s="155">
        <f>G675+H675+I675+J675+K675+L675+M675</f>
        <v>1.698</v>
      </c>
      <c r="G675" s="123"/>
      <c r="H675" s="17"/>
      <c r="I675" s="17"/>
      <c r="J675" s="17"/>
      <c r="K675" s="17"/>
      <c r="L675" s="17">
        <f>1.698</f>
        <v>1.698</v>
      </c>
      <c r="M675" s="17"/>
      <c r="N675" s="17">
        <v>1.698</v>
      </c>
      <c r="O675" s="17">
        <v>1.698</v>
      </c>
    </row>
    <row r="676" spans="1:15" ht="26.4" outlineLevel="5">
      <c r="A676" s="153" t="s">
        <v>373</v>
      </c>
      <c r="B676" s="154" t="s">
        <v>81</v>
      </c>
      <c r="C676" s="154" t="s">
        <v>2</v>
      </c>
      <c r="D676" s="154" t="s">
        <v>219</v>
      </c>
      <c r="E676" s="154" t="s">
        <v>1</v>
      </c>
      <c r="F676" s="155">
        <f>F677+F680+F683</f>
        <v>455</v>
      </c>
      <c r="G676" s="120">
        <f t="shared" ref="G676:M676" si="467">G677+G680+G683</f>
        <v>0</v>
      </c>
      <c r="H676" s="10">
        <f t="shared" si="467"/>
        <v>0</v>
      </c>
      <c r="I676" s="10">
        <f t="shared" si="467"/>
        <v>0</v>
      </c>
      <c r="J676" s="10">
        <f t="shared" si="467"/>
        <v>0</v>
      </c>
      <c r="K676" s="10">
        <f t="shared" si="467"/>
        <v>0</v>
      </c>
      <c r="L676" s="10">
        <f t="shared" si="467"/>
        <v>455</v>
      </c>
      <c r="M676" s="10">
        <f t="shared" si="467"/>
        <v>0</v>
      </c>
      <c r="N676" s="10">
        <f>N677+N680+N683</f>
        <v>455</v>
      </c>
      <c r="O676" s="10">
        <f>O677+O680+O683</f>
        <v>455</v>
      </c>
    </row>
    <row r="677" spans="1:15" ht="55.5" customHeight="1" outlineLevel="6">
      <c r="A677" s="153" t="s">
        <v>220</v>
      </c>
      <c r="B677" s="154" t="s">
        <v>81</v>
      </c>
      <c r="C677" s="154" t="s">
        <v>2</v>
      </c>
      <c r="D677" s="154" t="s">
        <v>221</v>
      </c>
      <c r="E677" s="154" t="s">
        <v>1</v>
      </c>
      <c r="F677" s="155">
        <f>F678</f>
        <v>330</v>
      </c>
      <c r="G677" s="120">
        <f t="shared" ref="G677:O677" si="468">G678</f>
        <v>0</v>
      </c>
      <c r="H677" s="10">
        <f t="shared" si="468"/>
        <v>0</v>
      </c>
      <c r="I677" s="10">
        <f t="shared" si="468"/>
        <v>0</v>
      </c>
      <c r="J677" s="10">
        <f t="shared" si="468"/>
        <v>0</v>
      </c>
      <c r="K677" s="10">
        <f t="shared" si="468"/>
        <v>0</v>
      </c>
      <c r="L677" s="10">
        <f t="shared" si="468"/>
        <v>330</v>
      </c>
      <c r="M677" s="10">
        <f t="shared" si="468"/>
        <v>0</v>
      </c>
      <c r="N677" s="10">
        <f t="shared" si="468"/>
        <v>330</v>
      </c>
      <c r="O677" s="10">
        <f t="shared" si="468"/>
        <v>330</v>
      </c>
    </row>
    <row r="678" spans="1:15" ht="26.4" outlineLevel="7">
      <c r="A678" s="153" t="s">
        <v>54</v>
      </c>
      <c r="B678" s="154" t="s">
        <v>81</v>
      </c>
      <c r="C678" s="154" t="s">
        <v>2</v>
      </c>
      <c r="D678" s="154" t="s">
        <v>221</v>
      </c>
      <c r="E678" s="154" t="s">
        <v>55</v>
      </c>
      <c r="F678" s="155">
        <f>F679</f>
        <v>330</v>
      </c>
      <c r="G678" s="120">
        <f t="shared" ref="G678:O678" si="469">G679</f>
        <v>0</v>
      </c>
      <c r="H678" s="10">
        <f t="shared" si="469"/>
        <v>0</v>
      </c>
      <c r="I678" s="10">
        <f t="shared" si="469"/>
        <v>0</v>
      </c>
      <c r="J678" s="10">
        <f t="shared" si="469"/>
        <v>0</v>
      </c>
      <c r="K678" s="10">
        <f t="shared" si="469"/>
        <v>0</v>
      </c>
      <c r="L678" s="10">
        <f t="shared" si="469"/>
        <v>330</v>
      </c>
      <c r="M678" s="10">
        <f t="shared" si="469"/>
        <v>0</v>
      </c>
      <c r="N678" s="10">
        <f t="shared" si="469"/>
        <v>330</v>
      </c>
      <c r="O678" s="10">
        <f t="shared" si="469"/>
        <v>330</v>
      </c>
    </row>
    <row r="679" spans="1:15" outlineLevel="6">
      <c r="A679" s="153" t="s">
        <v>56</v>
      </c>
      <c r="B679" s="154" t="s">
        <v>81</v>
      </c>
      <c r="C679" s="154" t="s">
        <v>2</v>
      </c>
      <c r="D679" s="154" t="s">
        <v>221</v>
      </c>
      <c r="E679" s="154" t="s">
        <v>57</v>
      </c>
      <c r="F679" s="155">
        <f>G679+H679+I679+J679+K679+L679+M679</f>
        <v>330</v>
      </c>
      <c r="G679" s="121"/>
      <c r="H679" s="16"/>
      <c r="I679" s="16"/>
      <c r="J679" s="16"/>
      <c r="K679" s="16"/>
      <c r="L679" s="16">
        <f>90+240</f>
        <v>330</v>
      </c>
      <c r="M679" s="16"/>
      <c r="N679" s="16">
        <v>330</v>
      </c>
      <c r="O679" s="16">
        <v>330</v>
      </c>
    </row>
    <row r="680" spans="1:15" ht="28.5" customHeight="1" outlineLevel="7">
      <c r="A680" s="153" t="s">
        <v>222</v>
      </c>
      <c r="B680" s="154" t="s">
        <v>81</v>
      </c>
      <c r="C680" s="154" t="s">
        <v>2</v>
      </c>
      <c r="D680" s="154" t="s">
        <v>223</v>
      </c>
      <c r="E680" s="154" t="s">
        <v>1</v>
      </c>
      <c r="F680" s="155">
        <f>F681</f>
        <v>125</v>
      </c>
      <c r="G680" s="120">
        <f t="shared" ref="G680:O680" si="470">G681</f>
        <v>0</v>
      </c>
      <c r="H680" s="10">
        <f t="shared" si="470"/>
        <v>0</v>
      </c>
      <c r="I680" s="10">
        <f t="shared" si="470"/>
        <v>0</v>
      </c>
      <c r="J680" s="10">
        <f t="shared" si="470"/>
        <v>0</v>
      </c>
      <c r="K680" s="10">
        <f t="shared" si="470"/>
        <v>0</v>
      </c>
      <c r="L680" s="10">
        <f t="shared" si="470"/>
        <v>125</v>
      </c>
      <c r="M680" s="10">
        <f t="shared" si="470"/>
        <v>0</v>
      </c>
      <c r="N680" s="10">
        <f t="shared" si="470"/>
        <v>125</v>
      </c>
      <c r="O680" s="10">
        <f t="shared" si="470"/>
        <v>125</v>
      </c>
    </row>
    <row r="681" spans="1:15" ht="26.4" outlineLevel="2">
      <c r="A681" s="153" t="s">
        <v>54</v>
      </c>
      <c r="B681" s="154" t="s">
        <v>81</v>
      </c>
      <c r="C681" s="154" t="s">
        <v>2</v>
      </c>
      <c r="D681" s="154" t="s">
        <v>223</v>
      </c>
      <c r="E681" s="154" t="s">
        <v>55</v>
      </c>
      <c r="F681" s="155">
        <f>F682</f>
        <v>125</v>
      </c>
      <c r="G681" s="120">
        <f t="shared" ref="G681:O681" si="471">G682</f>
        <v>0</v>
      </c>
      <c r="H681" s="10">
        <f t="shared" si="471"/>
        <v>0</v>
      </c>
      <c r="I681" s="10">
        <f t="shared" si="471"/>
        <v>0</v>
      </c>
      <c r="J681" s="10">
        <f t="shared" si="471"/>
        <v>0</v>
      </c>
      <c r="K681" s="10">
        <f t="shared" si="471"/>
        <v>0</v>
      </c>
      <c r="L681" s="10">
        <f t="shared" si="471"/>
        <v>125</v>
      </c>
      <c r="M681" s="10">
        <f t="shared" si="471"/>
        <v>0</v>
      </c>
      <c r="N681" s="10">
        <f t="shared" si="471"/>
        <v>125</v>
      </c>
      <c r="O681" s="10">
        <f t="shared" si="471"/>
        <v>125</v>
      </c>
    </row>
    <row r="682" spans="1:15" outlineLevel="4">
      <c r="A682" s="153" t="s">
        <v>56</v>
      </c>
      <c r="B682" s="154" t="s">
        <v>81</v>
      </c>
      <c r="C682" s="154" t="s">
        <v>2</v>
      </c>
      <c r="D682" s="154" t="s">
        <v>223</v>
      </c>
      <c r="E682" s="154" t="s">
        <v>57</v>
      </c>
      <c r="F682" s="155">
        <f>G682+H682+I682+J682+K682+L682+M682</f>
        <v>125</v>
      </c>
      <c r="G682" s="121"/>
      <c r="H682" s="16"/>
      <c r="I682" s="16"/>
      <c r="J682" s="16"/>
      <c r="K682" s="16"/>
      <c r="L682" s="16">
        <f>125</f>
        <v>125</v>
      </c>
      <c r="M682" s="16"/>
      <c r="N682" s="16">
        <v>125</v>
      </c>
      <c r="O682" s="16">
        <v>125</v>
      </c>
    </row>
    <row r="683" spans="1:15" ht="0.6" hidden="1" customHeight="1" outlineLevel="4">
      <c r="A683" s="157" t="s">
        <v>333</v>
      </c>
      <c r="B683" s="154" t="s">
        <v>81</v>
      </c>
      <c r="C683" s="154" t="s">
        <v>2</v>
      </c>
      <c r="D683" s="154" t="s">
        <v>334</v>
      </c>
      <c r="E683" s="154" t="s">
        <v>1</v>
      </c>
      <c r="F683" s="155">
        <f>F684</f>
        <v>0</v>
      </c>
      <c r="G683" s="120">
        <f t="shared" ref="G683:O683" si="472">G684</f>
        <v>0</v>
      </c>
      <c r="H683" s="10">
        <f t="shared" si="472"/>
        <v>0</v>
      </c>
      <c r="I683" s="10">
        <f t="shared" si="472"/>
        <v>0</v>
      </c>
      <c r="J683" s="10">
        <f t="shared" si="472"/>
        <v>0</v>
      </c>
      <c r="K683" s="10">
        <f t="shared" si="472"/>
        <v>0</v>
      </c>
      <c r="L683" s="10">
        <f t="shared" si="472"/>
        <v>0</v>
      </c>
      <c r="M683" s="10">
        <f t="shared" si="472"/>
        <v>0</v>
      </c>
      <c r="N683" s="10">
        <f t="shared" si="472"/>
        <v>0</v>
      </c>
      <c r="O683" s="10">
        <f t="shared" si="472"/>
        <v>0</v>
      </c>
    </row>
    <row r="684" spans="1:15" ht="26.4" hidden="1" outlineLevel="4">
      <c r="A684" s="157" t="s">
        <v>54</v>
      </c>
      <c r="B684" s="154" t="s">
        <v>81</v>
      </c>
      <c r="C684" s="154" t="s">
        <v>2</v>
      </c>
      <c r="D684" s="154" t="s">
        <v>334</v>
      </c>
      <c r="E684" s="154" t="s">
        <v>55</v>
      </c>
      <c r="F684" s="155">
        <f>F685</f>
        <v>0</v>
      </c>
      <c r="G684" s="120">
        <f t="shared" ref="G684:O684" si="473">G685</f>
        <v>0</v>
      </c>
      <c r="H684" s="10">
        <f t="shared" si="473"/>
        <v>0</v>
      </c>
      <c r="I684" s="10">
        <f t="shared" si="473"/>
        <v>0</v>
      </c>
      <c r="J684" s="10">
        <f t="shared" si="473"/>
        <v>0</v>
      </c>
      <c r="K684" s="10">
        <f t="shared" si="473"/>
        <v>0</v>
      </c>
      <c r="L684" s="10">
        <f t="shared" si="473"/>
        <v>0</v>
      </c>
      <c r="M684" s="10">
        <f t="shared" si="473"/>
        <v>0</v>
      </c>
      <c r="N684" s="10">
        <f t="shared" si="473"/>
        <v>0</v>
      </c>
      <c r="O684" s="10">
        <f t="shared" si="473"/>
        <v>0</v>
      </c>
    </row>
    <row r="685" spans="1:15" hidden="1" outlineLevel="4">
      <c r="A685" s="157" t="s">
        <v>56</v>
      </c>
      <c r="B685" s="154" t="s">
        <v>81</v>
      </c>
      <c r="C685" s="154" t="s">
        <v>2</v>
      </c>
      <c r="D685" s="154" t="s">
        <v>334</v>
      </c>
      <c r="E685" s="154" t="s">
        <v>57</v>
      </c>
      <c r="F685" s="155">
        <f>G685+H685+I685+J685+K685+L685+M685</f>
        <v>0</v>
      </c>
      <c r="G685" s="121"/>
      <c r="H685" s="16"/>
      <c r="I685" s="16"/>
      <c r="J685" s="16"/>
      <c r="K685" s="16"/>
      <c r="L685" s="16"/>
      <c r="M685" s="16"/>
      <c r="N685" s="16"/>
      <c r="O685" s="16"/>
    </row>
    <row r="686" spans="1:15" ht="17.399999999999999" hidden="1" customHeight="1" outlineLevel="4">
      <c r="A686" s="157" t="s">
        <v>578</v>
      </c>
      <c r="B686" s="154" t="s">
        <v>81</v>
      </c>
      <c r="C686" s="154" t="s">
        <v>2</v>
      </c>
      <c r="D686" s="154" t="s">
        <v>394</v>
      </c>
      <c r="E686" s="154" t="s">
        <v>1</v>
      </c>
      <c r="F686" s="155">
        <f>F687+F690</f>
        <v>0</v>
      </c>
      <c r="G686" s="120">
        <f t="shared" ref="G686:M686" si="474">G687+G690</f>
        <v>0</v>
      </c>
      <c r="H686" s="10">
        <f t="shared" si="474"/>
        <v>0</v>
      </c>
      <c r="I686" s="10">
        <f t="shared" si="474"/>
        <v>0</v>
      </c>
      <c r="J686" s="10">
        <f t="shared" si="474"/>
        <v>0</v>
      </c>
      <c r="K686" s="10">
        <f t="shared" si="474"/>
        <v>0</v>
      </c>
      <c r="L686" s="10">
        <f t="shared" si="474"/>
        <v>0</v>
      </c>
      <c r="M686" s="10">
        <f t="shared" si="474"/>
        <v>0</v>
      </c>
      <c r="N686" s="10">
        <f>N687+N690</f>
        <v>0</v>
      </c>
      <c r="O686" s="10">
        <f>O687+O690</f>
        <v>0</v>
      </c>
    </row>
    <row r="687" spans="1:15" ht="17.399999999999999" hidden="1" customHeight="1" outlineLevel="4">
      <c r="A687" s="157" t="s">
        <v>580</v>
      </c>
      <c r="B687" s="154" t="s">
        <v>81</v>
      </c>
      <c r="C687" s="154" t="s">
        <v>2</v>
      </c>
      <c r="D687" s="154" t="s">
        <v>579</v>
      </c>
      <c r="E687" s="154" t="s">
        <v>1</v>
      </c>
      <c r="F687" s="155">
        <f>F688</f>
        <v>0</v>
      </c>
      <c r="G687" s="120">
        <f t="shared" ref="G687:O687" si="475">G688</f>
        <v>0</v>
      </c>
      <c r="H687" s="10">
        <f t="shared" si="475"/>
        <v>0</v>
      </c>
      <c r="I687" s="10">
        <f t="shared" si="475"/>
        <v>0</v>
      </c>
      <c r="J687" s="10">
        <f t="shared" si="475"/>
        <v>0</v>
      </c>
      <c r="K687" s="10">
        <f t="shared" si="475"/>
        <v>0</v>
      </c>
      <c r="L687" s="10">
        <f t="shared" si="475"/>
        <v>0</v>
      </c>
      <c r="M687" s="10">
        <f t="shared" si="475"/>
        <v>0</v>
      </c>
      <c r="N687" s="10">
        <f t="shared" si="475"/>
        <v>0</v>
      </c>
      <c r="O687" s="10">
        <f t="shared" si="475"/>
        <v>0</v>
      </c>
    </row>
    <row r="688" spans="1:15" ht="26.4" hidden="1" outlineLevel="4">
      <c r="A688" s="157" t="s">
        <v>54</v>
      </c>
      <c r="B688" s="154" t="s">
        <v>81</v>
      </c>
      <c r="C688" s="154" t="s">
        <v>2</v>
      </c>
      <c r="D688" s="154" t="s">
        <v>579</v>
      </c>
      <c r="E688" s="154" t="s">
        <v>55</v>
      </c>
      <c r="F688" s="155">
        <f>F689</f>
        <v>0</v>
      </c>
      <c r="G688" s="120">
        <f t="shared" ref="G688:O688" si="476">G689</f>
        <v>0</v>
      </c>
      <c r="H688" s="10">
        <f t="shared" si="476"/>
        <v>0</v>
      </c>
      <c r="I688" s="10">
        <f t="shared" si="476"/>
        <v>0</v>
      </c>
      <c r="J688" s="10">
        <f t="shared" si="476"/>
        <v>0</v>
      </c>
      <c r="K688" s="10">
        <f t="shared" si="476"/>
        <v>0</v>
      </c>
      <c r="L688" s="10">
        <f t="shared" si="476"/>
        <v>0</v>
      </c>
      <c r="M688" s="10">
        <f t="shared" si="476"/>
        <v>0</v>
      </c>
      <c r="N688" s="10">
        <f t="shared" si="476"/>
        <v>0</v>
      </c>
      <c r="O688" s="10">
        <f t="shared" si="476"/>
        <v>0</v>
      </c>
    </row>
    <row r="689" spans="1:15" hidden="1" outlineLevel="4">
      <c r="A689" s="157" t="s">
        <v>56</v>
      </c>
      <c r="B689" s="154" t="s">
        <v>81</v>
      </c>
      <c r="C689" s="154" t="s">
        <v>2</v>
      </c>
      <c r="D689" s="154" t="s">
        <v>579</v>
      </c>
      <c r="E689" s="154" t="s">
        <v>57</v>
      </c>
      <c r="F689" s="155">
        <f>G689+H689+I689+J689+K689+L689+M689</f>
        <v>0</v>
      </c>
      <c r="G689" s="121"/>
      <c r="H689" s="16"/>
      <c r="I689" s="16"/>
      <c r="J689" s="75"/>
      <c r="K689" s="16"/>
      <c r="L689" s="75"/>
      <c r="M689" s="16"/>
      <c r="N689" s="16"/>
      <c r="O689" s="16"/>
    </row>
    <row r="690" spans="1:15" ht="26.4" hidden="1" outlineLevel="4">
      <c r="A690" s="157" t="s">
        <v>395</v>
      </c>
      <c r="B690" s="154" t="s">
        <v>81</v>
      </c>
      <c r="C690" s="154" t="s">
        <v>2</v>
      </c>
      <c r="D690" s="154" t="s">
        <v>581</v>
      </c>
      <c r="E690" s="154" t="s">
        <v>1</v>
      </c>
      <c r="F690" s="155">
        <f>F691</f>
        <v>0</v>
      </c>
      <c r="G690" s="120">
        <f t="shared" ref="G690:O690" si="477">G691</f>
        <v>0</v>
      </c>
      <c r="H690" s="10">
        <f t="shared" si="477"/>
        <v>0</v>
      </c>
      <c r="I690" s="10">
        <f t="shared" si="477"/>
        <v>0</v>
      </c>
      <c r="J690" s="10">
        <f t="shared" si="477"/>
        <v>0</v>
      </c>
      <c r="K690" s="10">
        <f t="shared" si="477"/>
        <v>0</v>
      </c>
      <c r="L690" s="10">
        <f t="shared" si="477"/>
        <v>0</v>
      </c>
      <c r="M690" s="10">
        <f t="shared" si="477"/>
        <v>0</v>
      </c>
      <c r="N690" s="10">
        <f t="shared" si="477"/>
        <v>0</v>
      </c>
      <c r="O690" s="10">
        <f t="shared" si="477"/>
        <v>0</v>
      </c>
    </row>
    <row r="691" spans="1:15" ht="26.4" hidden="1" outlineLevel="4">
      <c r="A691" s="157" t="s">
        <v>54</v>
      </c>
      <c r="B691" s="154" t="s">
        <v>81</v>
      </c>
      <c r="C691" s="154" t="s">
        <v>2</v>
      </c>
      <c r="D691" s="154" t="s">
        <v>581</v>
      </c>
      <c r="E691" s="154" t="s">
        <v>55</v>
      </c>
      <c r="F691" s="155">
        <f>F692</f>
        <v>0</v>
      </c>
      <c r="G691" s="120">
        <f t="shared" ref="G691:O691" si="478">G692</f>
        <v>0</v>
      </c>
      <c r="H691" s="10">
        <f t="shared" si="478"/>
        <v>0</v>
      </c>
      <c r="I691" s="10">
        <f t="shared" si="478"/>
        <v>0</v>
      </c>
      <c r="J691" s="10">
        <f t="shared" si="478"/>
        <v>0</v>
      </c>
      <c r="K691" s="10">
        <f t="shared" si="478"/>
        <v>0</v>
      </c>
      <c r="L691" s="10">
        <f t="shared" si="478"/>
        <v>0</v>
      </c>
      <c r="M691" s="10">
        <f t="shared" si="478"/>
        <v>0</v>
      </c>
      <c r="N691" s="10">
        <f t="shared" si="478"/>
        <v>0</v>
      </c>
      <c r="O691" s="10">
        <f t="shared" si="478"/>
        <v>0</v>
      </c>
    </row>
    <row r="692" spans="1:15" hidden="1" outlineLevel="4">
      <c r="A692" s="157" t="s">
        <v>56</v>
      </c>
      <c r="B692" s="154" t="s">
        <v>81</v>
      </c>
      <c r="C692" s="154" t="s">
        <v>2</v>
      </c>
      <c r="D692" s="154" t="s">
        <v>581</v>
      </c>
      <c r="E692" s="154" t="s">
        <v>57</v>
      </c>
      <c r="F692" s="155">
        <f>G692+H692+I692+J692+K692+L692+M692</f>
        <v>0</v>
      </c>
      <c r="G692" s="130"/>
      <c r="H692" s="16"/>
      <c r="I692" s="16"/>
      <c r="J692" s="16"/>
      <c r="K692" s="16"/>
      <c r="L692" s="16"/>
      <c r="M692" s="16"/>
      <c r="N692" s="16"/>
      <c r="O692" s="16"/>
    </row>
    <row r="693" spans="1:15" ht="39.6" outlineLevel="5">
      <c r="A693" s="153" t="s">
        <v>459</v>
      </c>
      <c r="B693" s="154" t="s">
        <v>81</v>
      </c>
      <c r="C693" s="154" t="s">
        <v>2</v>
      </c>
      <c r="D693" s="154" t="s">
        <v>152</v>
      </c>
      <c r="E693" s="154" t="s">
        <v>1</v>
      </c>
      <c r="F693" s="155">
        <f>F694</f>
        <v>74</v>
      </c>
      <c r="G693" s="120">
        <f t="shared" ref="G693:O693" si="479">G694</f>
        <v>0</v>
      </c>
      <c r="H693" s="10">
        <f t="shared" si="479"/>
        <v>0</v>
      </c>
      <c r="I693" s="10">
        <f t="shared" si="479"/>
        <v>0</v>
      </c>
      <c r="J693" s="10">
        <f t="shared" si="479"/>
        <v>0</v>
      </c>
      <c r="K693" s="10">
        <f t="shared" si="479"/>
        <v>0</v>
      </c>
      <c r="L693" s="10">
        <f t="shared" si="479"/>
        <v>74</v>
      </c>
      <c r="M693" s="10">
        <f t="shared" si="479"/>
        <v>0</v>
      </c>
      <c r="N693" s="65">
        <f t="shared" si="479"/>
        <v>74</v>
      </c>
      <c r="O693" s="65">
        <f t="shared" si="479"/>
        <v>74</v>
      </c>
    </row>
    <row r="694" spans="1:15" ht="30" customHeight="1" outlineLevel="6">
      <c r="A694" s="153" t="s">
        <v>357</v>
      </c>
      <c r="B694" s="154" t="s">
        <v>81</v>
      </c>
      <c r="C694" s="154" t="s">
        <v>2</v>
      </c>
      <c r="D694" s="154" t="s">
        <v>153</v>
      </c>
      <c r="E694" s="154" t="s">
        <v>1</v>
      </c>
      <c r="F694" s="155">
        <f>F695</f>
        <v>74</v>
      </c>
      <c r="G694" s="120">
        <f t="shared" ref="G694:O694" si="480">G695</f>
        <v>0</v>
      </c>
      <c r="H694" s="10">
        <f t="shared" si="480"/>
        <v>0</v>
      </c>
      <c r="I694" s="10">
        <f t="shared" si="480"/>
        <v>0</v>
      </c>
      <c r="J694" s="10">
        <f t="shared" si="480"/>
        <v>0</v>
      </c>
      <c r="K694" s="10">
        <f t="shared" si="480"/>
        <v>0</v>
      </c>
      <c r="L694" s="10">
        <f t="shared" si="480"/>
        <v>74</v>
      </c>
      <c r="M694" s="10">
        <f t="shared" si="480"/>
        <v>0</v>
      </c>
      <c r="N694" s="10">
        <f t="shared" si="480"/>
        <v>74</v>
      </c>
      <c r="O694" s="10">
        <f t="shared" si="480"/>
        <v>74</v>
      </c>
    </row>
    <row r="695" spans="1:15" ht="39.6" outlineLevel="7">
      <c r="A695" s="153" t="s">
        <v>560</v>
      </c>
      <c r="B695" s="154" t="s">
        <v>81</v>
      </c>
      <c r="C695" s="154" t="s">
        <v>2</v>
      </c>
      <c r="D695" s="154" t="s">
        <v>154</v>
      </c>
      <c r="E695" s="154" t="s">
        <v>1</v>
      </c>
      <c r="F695" s="155">
        <f>F696</f>
        <v>74</v>
      </c>
      <c r="G695" s="120">
        <f t="shared" ref="G695:O695" si="481">G696</f>
        <v>0</v>
      </c>
      <c r="H695" s="10">
        <f t="shared" si="481"/>
        <v>0</v>
      </c>
      <c r="I695" s="10">
        <f t="shared" si="481"/>
        <v>0</v>
      </c>
      <c r="J695" s="10">
        <f t="shared" si="481"/>
        <v>0</v>
      </c>
      <c r="K695" s="10">
        <f t="shared" si="481"/>
        <v>0</v>
      </c>
      <c r="L695" s="10">
        <f t="shared" si="481"/>
        <v>74</v>
      </c>
      <c r="M695" s="10">
        <f t="shared" si="481"/>
        <v>0</v>
      </c>
      <c r="N695" s="10">
        <f t="shared" si="481"/>
        <v>74</v>
      </c>
      <c r="O695" s="10">
        <f t="shared" si="481"/>
        <v>74</v>
      </c>
    </row>
    <row r="696" spans="1:15" ht="26.25" customHeight="1" outlineLevel="2">
      <c r="A696" s="153" t="s">
        <v>54</v>
      </c>
      <c r="B696" s="154" t="s">
        <v>81</v>
      </c>
      <c r="C696" s="154" t="s">
        <v>2</v>
      </c>
      <c r="D696" s="154" t="s">
        <v>154</v>
      </c>
      <c r="E696" s="154" t="s">
        <v>55</v>
      </c>
      <c r="F696" s="155">
        <f>F697</f>
        <v>74</v>
      </c>
      <c r="G696" s="120">
        <f t="shared" ref="G696:O696" si="482">G697</f>
        <v>0</v>
      </c>
      <c r="H696" s="10">
        <f t="shared" si="482"/>
        <v>0</v>
      </c>
      <c r="I696" s="10">
        <f t="shared" si="482"/>
        <v>0</v>
      </c>
      <c r="J696" s="10">
        <f t="shared" si="482"/>
        <v>0</v>
      </c>
      <c r="K696" s="10">
        <f t="shared" si="482"/>
        <v>0</v>
      </c>
      <c r="L696" s="10">
        <f t="shared" si="482"/>
        <v>74</v>
      </c>
      <c r="M696" s="10">
        <f t="shared" si="482"/>
        <v>0</v>
      </c>
      <c r="N696" s="10">
        <f t="shared" si="482"/>
        <v>74</v>
      </c>
      <c r="O696" s="10">
        <f t="shared" si="482"/>
        <v>74</v>
      </c>
    </row>
    <row r="697" spans="1:15" outlineLevel="4">
      <c r="A697" s="153" t="s">
        <v>56</v>
      </c>
      <c r="B697" s="154" t="s">
        <v>81</v>
      </c>
      <c r="C697" s="154" t="s">
        <v>2</v>
      </c>
      <c r="D697" s="154" t="s">
        <v>154</v>
      </c>
      <c r="E697" s="154" t="s">
        <v>57</v>
      </c>
      <c r="F697" s="155">
        <f>G697+H697+I697+J697+K697+L697+M697</f>
        <v>74</v>
      </c>
      <c r="G697" s="121"/>
      <c r="H697" s="16"/>
      <c r="I697" s="16"/>
      <c r="J697" s="16"/>
      <c r="K697" s="16"/>
      <c r="L697" s="16">
        <f>31+13+30</f>
        <v>74</v>
      </c>
      <c r="M697" s="16"/>
      <c r="N697" s="16">
        <v>74</v>
      </c>
      <c r="O697" s="16">
        <v>74</v>
      </c>
    </row>
    <row r="698" spans="1:15" ht="26.4" outlineLevel="5">
      <c r="A698" s="153" t="s">
        <v>566</v>
      </c>
      <c r="B698" s="154" t="s">
        <v>81</v>
      </c>
      <c r="C698" s="154" t="s">
        <v>2</v>
      </c>
      <c r="D698" s="154" t="s">
        <v>58</v>
      </c>
      <c r="E698" s="154" t="s">
        <v>1</v>
      </c>
      <c r="F698" s="155">
        <f>F699</f>
        <v>1580</v>
      </c>
      <c r="G698" s="120">
        <f t="shared" ref="G698:O698" si="483">G699</f>
        <v>0</v>
      </c>
      <c r="H698" s="10">
        <f t="shared" si="483"/>
        <v>0</v>
      </c>
      <c r="I698" s="10">
        <f t="shared" si="483"/>
        <v>0</v>
      </c>
      <c r="J698" s="10">
        <f t="shared" si="483"/>
        <v>0</v>
      </c>
      <c r="K698" s="10">
        <f t="shared" si="483"/>
        <v>0</v>
      </c>
      <c r="L698" s="10">
        <f t="shared" si="483"/>
        <v>1580</v>
      </c>
      <c r="M698" s="10">
        <f t="shared" si="483"/>
        <v>0</v>
      </c>
      <c r="N698" s="10">
        <f t="shared" si="483"/>
        <v>1580</v>
      </c>
      <c r="O698" s="10">
        <f t="shared" si="483"/>
        <v>808.82799999999997</v>
      </c>
    </row>
    <row r="699" spans="1:15" ht="26.4" outlineLevel="6">
      <c r="A699" s="153" t="s">
        <v>371</v>
      </c>
      <c r="B699" s="154" t="s">
        <v>81</v>
      </c>
      <c r="C699" s="154" t="s">
        <v>2</v>
      </c>
      <c r="D699" s="154" t="s">
        <v>59</v>
      </c>
      <c r="E699" s="154" t="s">
        <v>1</v>
      </c>
      <c r="F699" s="155">
        <f>F700</f>
        <v>1580</v>
      </c>
      <c r="G699" s="120">
        <f t="shared" ref="G699:O699" si="484">G700</f>
        <v>0</v>
      </c>
      <c r="H699" s="10">
        <f t="shared" si="484"/>
        <v>0</v>
      </c>
      <c r="I699" s="10">
        <f t="shared" si="484"/>
        <v>0</v>
      </c>
      <c r="J699" s="10">
        <f t="shared" si="484"/>
        <v>0</v>
      </c>
      <c r="K699" s="10">
        <f t="shared" si="484"/>
        <v>0</v>
      </c>
      <c r="L699" s="10">
        <f t="shared" si="484"/>
        <v>1580</v>
      </c>
      <c r="M699" s="10">
        <f t="shared" si="484"/>
        <v>0</v>
      </c>
      <c r="N699" s="10">
        <f t="shared" si="484"/>
        <v>1580</v>
      </c>
      <c r="O699" s="10">
        <f t="shared" si="484"/>
        <v>808.82799999999997</v>
      </c>
    </row>
    <row r="700" spans="1:15" ht="26.4" outlineLevel="7">
      <c r="A700" s="153" t="s">
        <v>567</v>
      </c>
      <c r="B700" s="154" t="s">
        <v>81</v>
      </c>
      <c r="C700" s="154" t="s">
        <v>2</v>
      </c>
      <c r="D700" s="154" t="s">
        <v>60</v>
      </c>
      <c r="E700" s="154" t="s">
        <v>1</v>
      </c>
      <c r="F700" s="155">
        <f>F701</f>
        <v>1580</v>
      </c>
      <c r="G700" s="120">
        <f t="shared" ref="G700:O700" si="485">G701</f>
        <v>0</v>
      </c>
      <c r="H700" s="10">
        <f t="shared" si="485"/>
        <v>0</v>
      </c>
      <c r="I700" s="10">
        <f t="shared" si="485"/>
        <v>0</v>
      </c>
      <c r="J700" s="10">
        <f t="shared" si="485"/>
        <v>0</v>
      </c>
      <c r="K700" s="10">
        <f t="shared" si="485"/>
        <v>0</v>
      </c>
      <c r="L700" s="10">
        <f t="shared" si="485"/>
        <v>1580</v>
      </c>
      <c r="M700" s="10">
        <f t="shared" si="485"/>
        <v>0</v>
      </c>
      <c r="N700" s="10">
        <f t="shared" si="485"/>
        <v>1580</v>
      </c>
      <c r="O700" s="10">
        <f t="shared" si="485"/>
        <v>808.82799999999997</v>
      </c>
    </row>
    <row r="701" spans="1:15" ht="26.4" outlineLevel="6">
      <c r="A701" s="153" t="s">
        <v>54</v>
      </c>
      <c r="B701" s="154" t="s">
        <v>81</v>
      </c>
      <c r="C701" s="154" t="s">
        <v>2</v>
      </c>
      <c r="D701" s="154" t="s">
        <v>60</v>
      </c>
      <c r="E701" s="154" t="s">
        <v>55</v>
      </c>
      <c r="F701" s="155">
        <f>F702</f>
        <v>1580</v>
      </c>
      <c r="G701" s="120">
        <f t="shared" ref="G701:O701" si="486">G702</f>
        <v>0</v>
      </c>
      <c r="H701" s="10">
        <f t="shared" si="486"/>
        <v>0</v>
      </c>
      <c r="I701" s="10">
        <f t="shared" si="486"/>
        <v>0</v>
      </c>
      <c r="J701" s="10">
        <f t="shared" si="486"/>
        <v>0</v>
      </c>
      <c r="K701" s="10">
        <f t="shared" si="486"/>
        <v>0</v>
      </c>
      <c r="L701" s="10">
        <f t="shared" si="486"/>
        <v>1580</v>
      </c>
      <c r="M701" s="10">
        <f t="shared" si="486"/>
        <v>0</v>
      </c>
      <c r="N701" s="10">
        <f t="shared" si="486"/>
        <v>1580</v>
      </c>
      <c r="O701" s="10">
        <f t="shared" si="486"/>
        <v>808.82799999999997</v>
      </c>
    </row>
    <row r="702" spans="1:15" outlineLevel="7">
      <c r="A702" s="153" t="s">
        <v>56</v>
      </c>
      <c r="B702" s="154" t="s">
        <v>81</v>
      </c>
      <c r="C702" s="154" t="s">
        <v>2</v>
      </c>
      <c r="D702" s="154" t="s">
        <v>60</v>
      </c>
      <c r="E702" s="154" t="s">
        <v>57</v>
      </c>
      <c r="F702" s="155">
        <f>G702+H702+I702+J702+K702+L702+M702</f>
        <v>1580</v>
      </c>
      <c r="G702" s="121"/>
      <c r="H702" s="16"/>
      <c r="I702" s="16"/>
      <c r="J702" s="16"/>
      <c r="K702" s="16"/>
      <c r="L702" s="16">
        <f>300+480+800</f>
        <v>1580</v>
      </c>
      <c r="M702" s="16"/>
      <c r="N702" s="16">
        <v>1580</v>
      </c>
      <c r="O702" s="16">
        <v>808.82799999999997</v>
      </c>
    </row>
    <row r="703" spans="1:15" ht="41.25" customHeight="1" outlineLevel="2">
      <c r="A703" s="153" t="s">
        <v>466</v>
      </c>
      <c r="B703" s="154" t="s">
        <v>81</v>
      </c>
      <c r="C703" s="154" t="s">
        <v>2</v>
      </c>
      <c r="D703" s="154" t="s">
        <v>168</v>
      </c>
      <c r="E703" s="154" t="s">
        <v>1</v>
      </c>
      <c r="F703" s="155">
        <f>F704</f>
        <v>100</v>
      </c>
      <c r="G703" s="120">
        <f t="shared" ref="G703:O704" si="487">G704</f>
        <v>0</v>
      </c>
      <c r="H703" s="10">
        <f t="shared" si="487"/>
        <v>0</v>
      </c>
      <c r="I703" s="10">
        <f t="shared" si="487"/>
        <v>0</v>
      </c>
      <c r="J703" s="10">
        <f t="shared" si="487"/>
        <v>0</v>
      </c>
      <c r="K703" s="10">
        <f t="shared" si="487"/>
        <v>0</v>
      </c>
      <c r="L703" s="10">
        <f t="shared" si="487"/>
        <v>100</v>
      </c>
      <c r="M703" s="10">
        <f t="shared" si="487"/>
        <v>0</v>
      </c>
      <c r="N703" s="10">
        <f t="shared" si="487"/>
        <v>100</v>
      </c>
      <c r="O703" s="10">
        <f t="shared" si="487"/>
        <v>100</v>
      </c>
    </row>
    <row r="704" spans="1:15" ht="42.75" customHeight="1" outlineLevel="4">
      <c r="A704" s="153" t="s">
        <v>374</v>
      </c>
      <c r="B704" s="154" t="s">
        <v>81</v>
      </c>
      <c r="C704" s="154" t="s">
        <v>2</v>
      </c>
      <c r="D704" s="154" t="s">
        <v>169</v>
      </c>
      <c r="E704" s="154" t="s">
        <v>1</v>
      </c>
      <c r="F704" s="155">
        <f>F705</f>
        <v>100</v>
      </c>
      <c r="G704" s="120">
        <f t="shared" si="487"/>
        <v>0</v>
      </c>
      <c r="H704" s="10">
        <f t="shared" si="487"/>
        <v>0</v>
      </c>
      <c r="I704" s="10">
        <f t="shared" si="487"/>
        <v>0</v>
      </c>
      <c r="J704" s="10">
        <f t="shared" si="487"/>
        <v>0</v>
      </c>
      <c r="K704" s="10">
        <f t="shared" si="487"/>
        <v>0</v>
      </c>
      <c r="L704" s="10">
        <f t="shared" si="487"/>
        <v>100</v>
      </c>
      <c r="M704" s="10">
        <f t="shared" si="487"/>
        <v>0</v>
      </c>
      <c r="N704" s="10">
        <f t="shared" si="487"/>
        <v>100</v>
      </c>
      <c r="O704" s="10">
        <f t="shared" si="487"/>
        <v>100</v>
      </c>
    </row>
    <row r="705" spans="1:15" ht="27" customHeight="1" outlineLevel="4">
      <c r="A705" s="153" t="s">
        <v>310</v>
      </c>
      <c r="B705" s="154" t="s">
        <v>81</v>
      </c>
      <c r="C705" s="154" t="s">
        <v>2</v>
      </c>
      <c r="D705" s="154" t="s">
        <v>170</v>
      </c>
      <c r="E705" s="154" t="s">
        <v>1</v>
      </c>
      <c r="F705" s="155">
        <f>F706</f>
        <v>100</v>
      </c>
      <c r="G705" s="120">
        <f t="shared" ref="G705:O705" si="488">G706</f>
        <v>0</v>
      </c>
      <c r="H705" s="10">
        <f t="shared" si="488"/>
        <v>0</v>
      </c>
      <c r="I705" s="10">
        <f t="shared" si="488"/>
        <v>0</v>
      </c>
      <c r="J705" s="10">
        <f t="shared" si="488"/>
        <v>0</v>
      </c>
      <c r="K705" s="10">
        <f t="shared" si="488"/>
        <v>0</v>
      </c>
      <c r="L705" s="10">
        <f t="shared" si="488"/>
        <v>100</v>
      </c>
      <c r="M705" s="10">
        <f t="shared" si="488"/>
        <v>0</v>
      </c>
      <c r="N705" s="10">
        <f t="shared" si="488"/>
        <v>100</v>
      </c>
      <c r="O705" s="10">
        <f t="shared" si="488"/>
        <v>100</v>
      </c>
    </row>
    <row r="706" spans="1:15" ht="26.4" outlineLevel="4">
      <c r="A706" s="153" t="s">
        <v>54</v>
      </c>
      <c r="B706" s="154" t="s">
        <v>81</v>
      </c>
      <c r="C706" s="154" t="s">
        <v>2</v>
      </c>
      <c r="D706" s="154" t="s">
        <v>170</v>
      </c>
      <c r="E706" s="154" t="s">
        <v>55</v>
      </c>
      <c r="F706" s="155">
        <f>F707</f>
        <v>100</v>
      </c>
      <c r="G706" s="120">
        <f t="shared" ref="G706:O706" si="489">G707</f>
        <v>0</v>
      </c>
      <c r="H706" s="10">
        <f t="shared" si="489"/>
        <v>0</v>
      </c>
      <c r="I706" s="10">
        <f t="shared" si="489"/>
        <v>0</v>
      </c>
      <c r="J706" s="10">
        <f t="shared" si="489"/>
        <v>0</v>
      </c>
      <c r="K706" s="10">
        <f t="shared" si="489"/>
        <v>0</v>
      </c>
      <c r="L706" s="10">
        <f t="shared" si="489"/>
        <v>100</v>
      </c>
      <c r="M706" s="10">
        <f t="shared" si="489"/>
        <v>0</v>
      </c>
      <c r="N706" s="10">
        <f t="shared" si="489"/>
        <v>100</v>
      </c>
      <c r="O706" s="10">
        <f t="shared" si="489"/>
        <v>100</v>
      </c>
    </row>
    <row r="707" spans="1:15" outlineLevel="4">
      <c r="A707" s="153" t="s">
        <v>56</v>
      </c>
      <c r="B707" s="154" t="s">
        <v>81</v>
      </c>
      <c r="C707" s="154" t="s">
        <v>2</v>
      </c>
      <c r="D707" s="154" t="s">
        <v>170</v>
      </c>
      <c r="E707" s="154" t="s">
        <v>57</v>
      </c>
      <c r="F707" s="155">
        <f>G707+H707+I707+J707+K707+L707+M707</f>
        <v>100</v>
      </c>
      <c r="G707" s="121"/>
      <c r="H707" s="16"/>
      <c r="I707" s="16"/>
      <c r="J707" s="16"/>
      <c r="K707" s="16"/>
      <c r="L707" s="16">
        <v>100</v>
      </c>
      <c r="M707" s="16"/>
      <c r="N707" s="16">
        <v>100</v>
      </c>
      <c r="O707" s="16">
        <v>100</v>
      </c>
    </row>
    <row r="708" spans="1:15" ht="26.4" outlineLevel="4">
      <c r="A708" s="161" t="s">
        <v>582</v>
      </c>
      <c r="B708" s="159" t="s">
        <v>81</v>
      </c>
      <c r="C708" s="159" t="s">
        <v>2</v>
      </c>
      <c r="D708" s="159" t="s">
        <v>271</v>
      </c>
      <c r="E708" s="159" t="s">
        <v>1</v>
      </c>
      <c r="F708" s="155">
        <f>F709</f>
        <v>250</v>
      </c>
      <c r="G708" s="120">
        <f t="shared" ref="G708:O708" si="490">G709</f>
        <v>0</v>
      </c>
      <c r="H708" s="10">
        <f t="shared" si="490"/>
        <v>0</v>
      </c>
      <c r="I708" s="10">
        <f t="shared" si="490"/>
        <v>0</v>
      </c>
      <c r="J708" s="10">
        <f t="shared" si="490"/>
        <v>0</v>
      </c>
      <c r="K708" s="10">
        <f t="shared" si="490"/>
        <v>0</v>
      </c>
      <c r="L708" s="10">
        <f t="shared" si="490"/>
        <v>250</v>
      </c>
      <c r="M708" s="10">
        <f t="shared" si="490"/>
        <v>0</v>
      </c>
      <c r="N708" s="10">
        <f t="shared" si="490"/>
        <v>250</v>
      </c>
      <c r="O708" s="10">
        <f t="shared" si="490"/>
        <v>250</v>
      </c>
    </row>
    <row r="709" spans="1:15" ht="26.4" outlineLevel="4">
      <c r="A709" s="102" t="s">
        <v>506</v>
      </c>
      <c r="B709" s="99" t="s">
        <v>81</v>
      </c>
      <c r="C709" s="159" t="s">
        <v>2</v>
      </c>
      <c r="D709" s="159" t="s">
        <v>272</v>
      </c>
      <c r="E709" s="159" t="s">
        <v>1</v>
      </c>
      <c r="F709" s="155">
        <f>F710</f>
        <v>250</v>
      </c>
      <c r="G709" s="120">
        <f t="shared" ref="G709:O709" si="491">G710</f>
        <v>0</v>
      </c>
      <c r="H709" s="10">
        <f t="shared" si="491"/>
        <v>0</v>
      </c>
      <c r="I709" s="10">
        <f t="shared" si="491"/>
        <v>0</v>
      </c>
      <c r="J709" s="10">
        <f t="shared" si="491"/>
        <v>0</v>
      </c>
      <c r="K709" s="10">
        <f t="shared" si="491"/>
        <v>0</v>
      </c>
      <c r="L709" s="10">
        <f t="shared" si="491"/>
        <v>250</v>
      </c>
      <c r="M709" s="10">
        <f t="shared" si="491"/>
        <v>0</v>
      </c>
      <c r="N709" s="10">
        <f t="shared" si="491"/>
        <v>250</v>
      </c>
      <c r="O709" s="10">
        <f t="shared" si="491"/>
        <v>250</v>
      </c>
    </row>
    <row r="710" spans="1:15" ht="15.6" outlineLevel="4">
      <c r="A710" s="161" t="s">
        <v>270</v>
      </c>
      <c r="B710" s="159" t="s">
        <v>81</v>
      </c>
      <c r="C710" s="159" t="s">
        <v>2</v>
      </c>
      <c r="D710" s="159" t="s">
        <v>273</v>
      </c>
      <c r="E710" s="159" t="s">
        <v>1</v>
      </c>
      <c r="F710" s="155">
        <f>F711</f>
        <v>250</v>
      </c>
      <c r="G710" s="120">
        <f t="shared" ref="G710:O710" si="492">G711</f>
        <v>0</v>
      </c>
      <c r="H710" s="10">
        <f t="shared" si="492"/>
        <v>0</v>
      </c>
      <c r="I710" s="10">
        <f t="shared" si="492"/>
        <v>0</v>
      </c>
      <c r="J710" s="10">
        <f t="shared" si="492"/>
        <v>0</v>
      </c>
      <c r="K710" s="10">
        <f t="shared" si="492"/>
        <v>0</v>
      </c>
      <c r="L710" s="10">
        <f t="shared" si="492"/>
        <v>250</v>
      </c>
      <c r="M710" s="10">
        <f t="shared" si="492"/>
        <v>0</v>
      </c>
      <c r="N710" s="10">
        <f t="shared" si="492"/>
        <v>250</v>
      </c>
      <c r="O710" s="10">
        <f t="shared" si="492"/>
        <v>250</v>
      </c>
    </row>
    <row r="711" spans="1:15" ht="26.4" outlineLevel="4">
      <c r="A711" s="102" t="s">
        <v>54</v>
      </c>
      <c r="B711" s="99" t="s">
        <v>81</v>
      </c>
      <c r="C711" s="159" t="s">
        <v>2</v>
      </c>
      <c r="D711" s="159" t="s">
        <v>273</v>
      </c>
      <c r="E711" s="159" t="s">
        <v>55</v>
      </c>
      <c r="F711" s="155">
        <f>F712</f>
        <v>250</v>
      </c>
      <c r="G711" s="120">
        <f t="shared" ref="G711:O711" si="493">G712</f>
        <v>0</v>
      </c>
      <c r="H711" s="10">
        <f t="shared" si="493"/>
        <v>0</v>
      </c>
      <c r="I711" s="10">
        <f t="shared" si="493"/>
        <v>0</v>
      </c>
      <c r="J711" s="10">
        <f t="shared" si="493"/>
        <v>0</v>
      </c>
      <c r="K711" s="10">
        <f t="shared" si="493"/>
        <v>0</v>
      </c>
      <c r="L711" s="10">
        <f t="shared" si="493"/>
        <v>250</v>
      </c>
      <c r="M711" s="10">
        <f t="shared" si="493"/>
        <v>0</v>
      </c>
      <c r="N711" s="10">
        <f t="shared" si="493"/>
        <v>250</v>
      </c>
      <c r="O711" s="10">
        <f t="shared" si="493"/>
        <v>250</v>
      </c>
    </row>
    <row r="712" spans="1:15" outlineLevel="4">
      <c r="A712" s="160" t="s">
        <v>56</v>
      </c>
      <c r="B712" s="159" t="s">
        <v>81</v>
      </c>
      <c r="C712" s="159" t="s">
        <v>2</v>
      </c>
      <c r="D712" s="159" t="s">
        <v>273</v>
      </c>
      <c r="E712" s="159" t="s">
        <v>57</v>
      </c>
      <c r="F712" s="155">
        <f>G712+H712+I712+J712+K712+L712+M712</f>
        <v>250</v>
      </c>
      <c r="G712" s="121"/>
      <c r="H712" s="16"/>
      <c r="I712" s="16"/>
      <c r="J712" s="16"/>
      <c r="K712" s="16"/>
      <c r="L712" s="16">
        <f>250</f>
        <v>250</v>
      </c>
      <c r="M712" s="16"/>
      <c r="N712" s="16">
        <v>250</v>
      </c>
      <c r="O712" s="16">
        <v>250</v>
      </c>
    </row>
    <row r="713" spans="1:15" ht="26.4" outlineLevel="4">
      <c r="A713" s="163" t="s">
        <v>642</v>
      </c>
      <c r="B713" s="159" t="s">
        <v>81</v>
      </c>
      <c r="C713" s="159" t="s">
        <v>2</v>
      </c>
      <c r="D713" s="159">
        <v>2600000000</v>
      </c>
      <c r="E713" s="159" t="s">
        <v>1</v>
      </c>
      <c r="F713" s="155">
        <f>F714</f>
        <v>600</v>
      </c>
      <c r="G713" s="120">
        <f t="shared" ref="G713:O715" si="494">G714</f>
        <v>0</v>
      </c>
      <c r="H713" s="10">
        <f t="shared" si="494"/>
        <v>0</v>
      </c>
      <c r="I713" s="10">
        <f t="shared" si="494"/>
        <v>0</v>
      </c>
      <c r="J713" s="10">
        <f t="shared" si="494"/>
        <v>0</v>
      </c>
      <c r="K713" s="10">
        <f t="shared" si="494"/>
        <v>0</v>
      </c>
      <c r="L713" s="10">
        <f t="shared" si="494"/>
        <v>600</v>
      </c>
      <c r="M713" s="10">
        <f t="shared" si="494"/>
        <v>0</v>
      </c>
      <c r="N713" s="10">
        <f t="shared" si="494"/>
        <v>600</v>
      </c>
      <c r="O713" s="10">
        <f t="shared" si="494"/>
        <v>600</v>
      </c>
    </row>
    <row r="714" spans="1:15" ht="26.4" outlineLevel="4">
      <c r="A714" s="163" t="s">
        <v>643</v>
      </c>
      <c r="B714" s="159" t="s">
        <v>81</v>
      </c>
      <c r="C714" s="159" t="s">
        <v>2</v>
      </c>
      <c r="D714" s="159">
        <v>2600100000</v>
      </c>
      <c r="E714" s="159" t="s">
        <v>1</v>
      </c>
      <c r="F714" s="155">
        <f>F715</f>
        <v>600</v>
      </c>
      <c r="G714" s="120">
        <f t="shared" si="494"/>
        <v>0</v>
      </c>
      <c r="H714" s="10">
        <f t="shared" si="494"/>
        <v>0</v>
      </c>
      <c r="I714" s="10">
        <f t="shared" si="494"/>
        <v>0</v>
      </c>
      <c r="J714" s="10">
        <f t="shared" si="494"/>
        <v>0</v>
      </c>
      <c r="K714" s="10">
        <f t="shared" si="494"/>
        <v>0</v>
      </c>
      <c r="L714" s="10">
        <f t="shared" si="494"/>
        <v>600</v>
      </c>
      <c r="M714" s="10">
        <f t="shared" si="494"/>
        <v>0</v>
      </c>
      <c r="N714" s="10">
        <f t="shared" si="494"/>
        <v>600</v>
      </c>
      <c r="O714" s="10">
        <f t="shared" si="494"/>
        <v>600</v>
      </c>
    </row>
    <row r="715" spans="1:15" ht="39.6" outlineLevel="4">
      <c r="A715" s="163" t="s">
        <v>644</v>
      </c>
      <c r="B715" s="159" t="s">
        <v>81</v>
      </c>
      <c r="C715" s="159" t="s">
        <v>2</v>
      </c>
      <c r="D715" s="159">
        <v>2600170040</v>
      </c>
      <c r="E715" s="159" t="s">
        <v>1</v>
      </c>
      <c r="F715" s="155">
        <f>F716</f>
        <v>600</v>
      </c>
      <c r="G715" s="120">
        <f t="shared" si="494"/>
        <v>0</v>
      </c>
      <c r="H715" s="10">
        <f t="shared" si="494"/>
        <v>0</v>
      </c>
      <c r="I715" s="10">
        <f t="shared" si="494"/>
        <v>0</v>
      </c>
      <c r="J715" s="10">
        <f t="shared" si="494"/>
        <v>0</v>
      </c>
      <c r="K715" s="10">
        <f t="shared" si="494"/>
        <v>0</v>
      </c>
      <c r="L715" s="10">
        <f t="shared" si="494"/>
        <v>600</v>
      </c>
      <c r="M715" s="10">
        <f t="shared" si="494"/>
        <v>0</v>
      </c>
      <c r="N715" s="10">
        <f t="shared" si="494"/>
        <v>600</v>
      </c>
      <c r="O715" s="10">
        <f t="shared" si="494"/>
        <v>600</v>
      </c>
    </row>
    <row r="716" spans="1:15" ht="26.4" outlineLevel="4">
      <c r="A716" s="163" t="s">
        <v>435</v>
      </c>
      <c r="B716" s="159" t="s">
        <v>81</v>
      </c>
      <c r="C716" s="159" t="s">
        <v>2</v>
      </c>
      <c r="D716" s="159">
        <v>2600170040</v>
      </c>
      <c r="E716" s="159" t="s">
        <v>55</v>
      </c>
      <c r="F716" s="155">
        <f>F717</f>
        <v>600</v>
      </c>
      <c r="G716" s="120">
        <f t="shared" ref="G716:O716" si="495">G717</f>
        <v>0</v>
      </c>
      <c r="H716" s="10">
        <f t="shared" si="495"/>
        <v>0</v>
      </c>
      <c r="I716" s="10">
        <f t="shared" si="495"/>
        <v>0</v>
      </c>
      <c r="J716" s="10">
        <f t="shared" si="495"/>
        <v>0</v>
      </c>
      <c r="K716" s="10">
        <f t="shared" si="495"/>
        <v>0</v>
      </c>
      <c r="L716" s="10">
        <f t="shared" si="495"/>
        <v>600</v>
      </c>
      <c r="M716" s="10">
        <f t="shared" si="495"/>
        <v>0</v>
      </c>
      <c r="N716" s="10">
        <f t="shared" si="495"/>
        <v>600</v>
      </c>
      <c r="O716" s="10">
        <f t="shared" si="495"/>
        <v>600</v>
      </c>
    </row>
    <row r="717" spans="1:15" outlineLevel="4">
      <c r="A717" s="163" t="s">
        <v>436</v>
      </c>
      <c r="B717" s="159" t="s">
        <v>81</v>
      </c>
      <c r="C717" s="159" t="s">
        <v>2</v>
      </c>
      <c r="D717" s="159">
        <v>2600170040</v>
      </c>
      <c r="E717" s="159" t="s">
        <v>57</v>
      </c>
      <c r="F717" s="155">
        <f>G717+H717+I717+J717+K717+L717+M717</f>
        <v>600</v>
      </c>
      <c r="G717" s="121"/>
      <c r="H717" s="16"/>
      <c r="I717" s="16"/>
      <c r="J717" s="16"/>
      <c r="K717" s="16"/>
      <c r="L717" s="16">
        <v>600</v>
      </c>
      <c r="M717" s="16"/>
      <c r="N717" s="16">
        <v>600</v>
      </c>
      <c r="O717" s="16">
        <v>600</v>
      </c>
    </row>
    <row r="718" spans="1:15" ht="15.6" outlineLevel="4">
      <c r="A718" s="175" t="s">
        <v>585</v>
      </c>
      <c r="B718" s="176" t="s">
        <v>89</v>
      </c>
      <c r="C718" s="176" t="s">
        <v>3</v>
      </c>
      <c r="D718" s="176" t="s">
        <v>4</v>
      </c>
      <c r="E718" s="176" t="s">
        <v>1</v>
      </c>
      <c r="F718" s="152">
        <f t="shared" ref="F718:F723" si="496">F719</f>
        <v>100</v>
      </c>
      <c r="G718" s="118">
        <f t="shared" ref="G718:O723" si="497">G719</f>
        <v>0</v>
      </c>
      <c r="H718" s="8">
        <f t="shared" si="497"/>
        <v>0</v>
      </c>
      <c r="I718" s="8">
        <f t="shared" si="497"/>
        <v>0</v>
      </c>
      <c r="J718" s="8">
        <f t="shared" si="497"/>
        <v>100</v>
      </c>
      <c r="K718" s="8">
        <f t="shared" si="497"/>
        <v>0</v>
      </c>
      <c r="L718" s="8">
        <f t="shared" si="497"/>
        <v>0</v>
      </c>
      <c r="M718" s="8">
        <f t="shared" si="497"/>
        <v>0</v>
      </c>
      <c r="N718" s="8">
        <f t="shared" si="497"/>
        <v>100</v>
      </c>
      <c r="O718" s="8">
        <f t="shared" si="497"/>
        <v>100</v>
      </c>
    </row>
    <row r="719" spans="1:15" ht="15.6" outlineLevel="4">
      <c r="A719" s="160" t="s">
        <v>586</v>
      </c>
      <c r="B719" s="159" t="s">
        <v>89</v>
      </c>
      <c r="C719" s="159" t="s">
        <v>89</v>
      </c>
      <c r="D719" s="159" t="s">
        <v>4</v>
      </c>
      <c r="E719" s="159" t="s">
        <v>1</v>
      </c>
      <c r="F719" s="155">
        <f t="shared" si="496"/>
        <v>100</v>
      </c>
      <c r="G719" s="118">
        <f t="shared" si="497"/>
        <v>0</v>
      </c>
      <c r="H719" s="8">
        <f t="shared" si="497"/>
        <v>0</v>
      </c>
      <c r="I719" s="8">
        <f t="shared" si="497"/>
        <v>0</v>
      </c>
      <c r="J719" s="8">
        <f t="shared" si="497"/>
        <v>100</v>
      </c>
      <c r="K719" s="8">
        <f t="shared" si="497"/>
        <v>0</v>
      </c>
      <c r="L719" s="8">
        <f t="shared" si="497"/>
        <v>0</v>
      </c>
      <c r="M719" s="8">
        <f t="shared" si="497"/>
        <v>0</v>
      </c>
      <c r="N719" s="8">
        <f t="shared" si="497"/>
        <v>100</v>
      </c>
      <c r="O719" s="8">
        <f t="shared" si="497"/>
        <v>100</v>
      </c>
    </row>
    <row r="720" spans="1:15" ht="15.6" outlineLevel="4">
      <c r="A720" s="160" t="s">
        <v>7</v>
      </c>
      <c r="B720" s="159" t="s">
        <v>89</v>
      </c>
      <c r="C720" s="159" t="s">
        <v>89</v>
      </c>
      <c r="D720" s="159" t="s">
        <v>8</v>
      </c>
      <c r="E720" s="159" t="s">
        <v>1</v>
      </c>
      <c r="F720" s="155">
        <f t="shared" si="496"/>
        <v>100</v>
      </c>
      <c r="G720" s="120">
        <f t="shared" si="497"/>
        <v>0</v>
      </c>
      <c r="H720" s="10">
        <f t="shared" si="497"/>
        <v>0</v>
      </c>
      <c r="I720" s="10">
        <f t="shared" si="497"/>
        <v>0</v>
      </c>
      <c r="J720" s="10">
        <f t="shared" si="497"/>
        <v>100</v>
      </c>
      <c r="K720" s="10">
        <f t="shared" si="497"/>
        <v>0</v>
      </c>
      <c r="L720" s="10">
        <f t="shared" si="497"/>
        <v>0</v>
      </c>
      <c r="M720" s="10">
        <f t="shared" si="497"/>
        <v>0</v>
      </c>
      <c r="N720" s="97">
        <f t="shared" si="497"/>
        <v>100</v>
      </c>
      <c r="O720" s="97">
        <f t="shared" si="497"/>
        <v>100</v>
      </c>
    </row>
    <row r="721" spans="1:15" ht="26.4" outlineLevel="4">
      <c r="A721" s="160" t="s">
        <v>9</v>
      </c>
      <c r="B721" s="159" t="s">
        <v>89</v>
      </c>
      <c r="C721" s="159" t="s">
        <v>89</v>
      </c>
      <c r="D721" s="159" t="s">
        <v>10</v>
      </c>
      <c r="E721" s="159" t="s">
        <v>1</v>
      </c>
      <c r="F721" s="155">
        <f t="shared" si="496"/>
        <v>100</v>
      </c>
      <c r="G721" s="120">
        <f t="shared" si="497"/>
        <v>0</v>
      </c>
      <c r="H721" s="10">
        <f t="shared" si="497"/>
        <v>0</v>
      </c>
      <c r="I721" s="10">
        <f t="shared" si="497"/>
        <v>0</v>
      </c>
      <c r="J721" s="10">
        <f t="shared" si="497"/>
        <v>100</v>
      </c>
      <c r="K721" s="10">
        <f t="shared" si="497"/>
        <v>0</v>
      </c>
      <c r="L721" s="10">
        <f t="shared" si="497"/>
        <v>0</v>
      </c>
      <c r="M721" s="10">
        <f t="shared" si="497"/>
        <v>0</v>
      </c>
      <c r="N721" s="10">
        <f t="shared" si="497"/>
        <v>100</v>
      </c>
      <c r="O721" s="10">
        <f t="shared" si="497"/>
        <v>100</v>
      </c>
    </row>
    <row r="722" spans="1:15" ht="26.4" outlineLevel="4">
      <c r="A722" s="160" t="s">
        <v>588</v>
      </c>
      <c r="B722" s="159" t="s">
        <v>89</v>
      </c>
      <c r="C722" s="159" t="s">
        <v>89</v>
      </c>
      <c r="D722" s="159" t="s">
        <v>587</v>
      </c>
      <c r="E722" s="159" t="s">
        <v>1</v>
      </c>
      <c r="F722" s="155">
        <f t="shared" si="496"/>
        <v>100</v>
      </c>
      <c r="G722" s="120">
        <f t="shared" si="497"/>
        <v>0</v>
      </c>
      <c r="H722" s="10">
        <f t="shared" si="497"/>
        <v>0</v>
      </c>
      <c r="I722" s="10">
        <f t="shared" si="497"/>
        <v>0</v>
      </c>
      <c r="J722" s="10">
        <f t="shared" si="497"/>
        <v>100</v>
      </c>
      <c r="K722" s="10">
        <f t="shared" si="497"/>
        <v>0</v>
      </c>
      <c r="L722" s="10">
        <f t="shared" si="497"/>
        <v>0</v>
      </c>
      <c r="M722" s="10">
        <f t="shared" si="497"/>
        <v>0</v>
      </c>
      <c r="N722" s="10">
        <f t="shared" si="497"/>
        <v>100</v>
      </c>
      <c r="O722" s="10">
        <f t="shared" si="497"/>
        <v>100</v>
      </c>
    </row>
    <row r="723" spans="1:15" ht="18.600000000000001" customHeight="1" outlineLevel="4">
      <c r="A723" s="160" t="s">
        <v>19</v>
      </c>
      <c r="B723" s="159" t="s">
        <v>89</v>
      </c>
      <c r="C723" s="159" t="s">
        <v>89</v>
      </c>
      <c r="D723" s="159" t="s">
        <v>587</v>
      </c>
      <c r="E723" s="159" t="s">
        <v>20</v>
      </c>
      <c r="F723" s="155">
        <f t="shared" si="496"/>
        <v>100</v>
      </c>
      <c r="G723" s="120">
        <f t="shared" si="497"/>
        <v>0</v>
      </c>
      <c r="H723" s="10">
        <f t="shared" si="497"/>
        <v>0</v>
      </c>
      <c r="I723" s="10">
        <f t="shared" si="497"/>
        <v>0</v>
      </c>
      <c r="J723" s="10">
        <f t="shared" si="497"/>
        <v>100</v>
      </c>
      <c r="K723" s="10">
        <f t="shared" si="497"/>
        <v>0</v>
      </c>
      <c r="L723" s="10">
        <f t="shared" si="497"/>
        <v>0</v>
      </c>
      <c r="M723" s="10">
        <f t="shared" si="497"/>
        <v>0</v>
      </c>
      <c r="N723" s="10">
        <f t="shared" si="497"/>
        <v>100</v>
      </c>
      <c r="O723" s="10">
        <f t="shared" si="497"/>
        <v>100</v>
      </c>
    </row>
    <row r="724" spans="1:15" ht="26.4" outlineLevel="4">
      <c r="A724" s="161" t="s">
        <v>21</v>
      </c>
      <c r="B724" s="159" t="s">
        <v>89</v>
      </c>
      <c r="C724" s="159" t="s">
        <v>89</v>
      </c>
      <c r="D724" s="159" t="s">
        <v>587</v>
      </c>
      <c r="E724" s="159" t="s">
        <v>22</v>
      </c>
      <c r="F724" s="155">
        <f>G724+H724+I724+J724+K724+L724+M724</f>
        <v>100</v>
      </c>
      <c r="G724" s="121"/>
      <c r="H724" s="16"/>
      <c r="I724" s="16"/>
      <c r="J724" s="16">
        <v>100</v>
      </c>
      <c r="K724" s="16"/>
      <c r="L724" s="16"/>
      <c r="M724" s="16"/>
      <c r="N724" s="16">
        <v>100</v>
      </c>
      <c r="O724" s="16">
        <v>100</v>
      </c>
    </row>
    <row r="725" spans="1:15" ht="15.6" outlineLevel="5">
      <c r="A725" s="150" t="s">
        <v>224</v>
      </c>
      <c r="B725" s="151" t="s">
        <v>103</v>
      </c>
      <c r="C725" s="151" t="s">
        <v>3</v>
      </c>
      <c r="D725" s="151" t="s">
        <v>4</v>
      </c>
      <c r="E725" s="151" t="s">
        <v>1</v>
      </c>
      <c r="F725" s="152">
        <f t="shared" ref="F725:O725" si="498">F726+F732+F757</f>
        <v>55017.917499999996</v>
      </c>
      <c r="G725" s="118">
        <f t="shared" si="498"/>
        <v>0</v>
      </c>
      <c r="H725" s="8">
        <f t="shared" si="498"/>
        <v>0</v>
      </c>
      <c r="I725" s="8">
        <f t="shared" si="498"/>
        <v>0</v>
      </c>
      <c r="J725" s="8">
        <f t="shared" si="498"/>
        <v>3451.1</v>
      </c>
      <c r="K725" s="8">
        <f t="shared" si="498"/>
        <v>0</v>
      </c>
      <c r="L725" s="8">
        <f t="shared" si="498"/>
        <v>2000</v>
      </c>
      <c r="M725" s="8">
        <f t="shared" si="498"/>
        <v>49566.817500000005</v>
      </c>
      <c r="N725" s="8">
        <f t="shared" si="498"/>
        <v>50457.405729999999</v>
      </c>
      <c r="O725" s="8">
        <f t="shared" si="498"/>
        <v>48110.959199999998</v>
      </c>
    </row>
    <row r="726" spans="1:15" outlineLevel="6">
      <c r="A726" s="153" t="s">
        <v>225</v>
      </c>
      <c r="B726" s="154" t="s">
        <v>103</v>
      </c>
      <c r="C726" s="154" t="s">
        <v>2</v>
      </c>
      <c r="D726" s="154" t="s">
        <v>4</v>
      </c>
      <c r="E726" s="154" t="s">
        <v>1</v>
      </c>
      <c r="F726" s="155">
        <f>F727</f>
        <v>3451.1</v>
      </c>
      <c r="G726" s="133">
        <f t="shared" ref="G726:O726" si="499">G727</f>
        <v>0</v>
      </c>
      <c r="H726" s="15">
        <f t="shared" si="499"/>
        <v>0</v>
      </c>
      <c r="I726" s="15">
        <f t="shared" si="499"/>
        <v>0</v>
      </c>
      <c r="J726" s="15">
        <f t="shared" si="499"/>
        <v>3451.1</v>
      </c>
      <c r="K726" s="15">
        <f t="shared" si="499"/>
        <v>0</v>
      </c>
      <c r="L726" s="15">
        <f t="shared" si="499"/>
        <v>0</v>
      </c>
      <c r="M726" s="15">
        <f t="shared" si="499"/>
        <v>0</v>
      </c>
      <c r="N726" s="15">
        <f t="shared" si="499"/>
        <v>3451.1</v>
      </c>
      <c r="O726" s="15">
        <f t="shared" si="499"/>
        <v>3451.1</v>
      </c>
    </row>
    <row r="727" spans="1:15" ht="16.5" customHeight="1" outlineLevel="7">
      <c r="A727" s="153" t="s">
        <v>7</v>
      </c>
      <c r="B727" s="154" t="s">
        <v>103</v>
      </c>
      <c r="C727" s="154" t="s">
        <v>2</v>
      </c>
      <c r="D727" s="154" t="s">
        <v>8</v>
      </c>
      <c r="E727" s="154" t="s">
        <v>1</v>
      </c>
      <c r="F727" s="155">
        <f>F728</f>
        <v>3451.1</v>
      </c>
      <c r="G727" s="123">
        <f t="shared" ref="G727:O727" si="500">G728</f>
        <v>0</v>
      </c>
      <c r="H727" s="17">
        <f t="shared" si="500"/>
        <v>0</v>
      </c>
      <c r="I727" s="17">
        <f t="shared" si="500"/>
        <v>0</v>
      </c>
      <c r="J727" s="17">
        <f t="shared" si="500"/>
        <v>3451.1</v>
      </c>
      <c r="K727" s="17">
        <f t="shared" si="500"/>
        <v>0</v>
      </c>
      <c r="L727" s="17">
        <f t="shared" si="500"/>
        <v>0</v>
      </c>
      <c r="M727" s="17">
        <f t="shared" si="500"/>
        <v>0</v>
      </c>
      <c r="N727" s="92">
        <f t="shared" si="500"/>
        <v>3451.1</v>
      </c>
      <c r="O727" s="92">
        <f t="shared" si="500"/>
        <v>3451.1</v>
      </c>
    </row>
    <row r="728" spans="1:15" ht="26.4">
      <c r="A728" s="153" t="s">
        <v>9</v>
      </c>
      <c r="B728" s="154" t="s">
        <v>103</v>
      </c>
      <c r="C728" s="154" t="s">
        <v>2</v>
      </c>
      <c r="D728" s="154" t="s">
        <v>10</v>
      </c>
      <c r="E728" s="154" t="s">
        <v>1</v>
      </c>
      <c r="F728" s="155">
        <f>F729</f>
        <v>3451.1</v>
      </c>
      <c r="G728" s="123">
        <f t="shared" ref="G728:O728" si="501">G729</f>
        <v>0</v>
      </c>
      <c r="H728" s="17">
        <f t="shared" si="501"/>
        <v>0</v>
      </c>
      <c r="I728" s="17">
        <f t="shared" si="501"/>
        <v>0</v>
      </c>
      <c r="J728" s="17">
        <f t="shared" si="501"/>
        <v>3451.1</v>
      </c>
      <c r="K728" s="17">
        <f t="shared" si="501"/>
        <v>0</v>
      </c>
      <c r="L728" s="17">
        <f t="shared" si="501"/>
        <v>0</v>
      </c>
      <c r="M728" s="17">
        <f t="shared" si="501"/>
        <v>0</v>
      </c>
      <c r="N728" s="17">
        <f t="shared" si="501"/>
        <v>3451.1</v>
      </c>
      <c r="O728" s="17">
        <f t="shared" si="501"/>
        <v>3451.1</v>
      </c>
    </row>
    <row r="729" spans="1:15" ht="26.4" outlineLevel="1">
      <c r="A729" s="153" t="s">
        <v>583</v>
      </c>
      <c r="B729" s="154" t="s">
        <v>103</v>
      </c>
      <c r="C729" s="154" t="s">
        <v>2</v>
      </c>
      <c r="D729" s="154" t="s">
        <v>226</v>
      </c>
      <c r="E729" s="154" t="s">
        <v>1</v>
      </c>
      <c r="F729" s="155">
        <f>F730</f>
        <v>3451.1</v>
      </c>
      <c r="G729" s="123">
        <f t="shared" ref="G729:O729" si="502">G730</f>
        <v>0</v>
      </c>
      <c r="H729" s="17">
        <f t="shared" si="502"/>
        <v>0</v>
      </c>
      <c r="I729" s="17">
        <f t="shared" si="502"/>
        <v>0</v>
      </c>
      <c r="J729" s="17">
        <f t="shared" si="502"/>
        <v>3451.1</v>
      </c>
      <c r="K729" s="17">
        <f t="shared" si="502"/>
        <v>0</v>
      </c>
      <c r="L729" s="17">
        <f t="shared" si="502"/>
        <v>0</v>
      </c>
      <c r="M729" s="17">
        <f t="shared" si="502"/>
        <v>0</v>
      </c>
      <c r="N729" s="17">
        <f t="shared" si="502"/>
        <v>3451.1</v>
      </c>
      <c r="O729" s="17">
        <f t="shared" si="502"/>
        <v>3451.1</v>
      </c>
    </row>
    <row r="730" spans="1:15" outlineLevel="2">
      <c r="A730" s="153" t="s">
        <v>61</v>
      </c>
      <c r="B730" s="154" t="s">
        <v>103</v>
      </c>
      <c r="C730" s="154" t="s">
        <v>2</v>
      </c>
      <c r="D730" s="154" t="s">
        <v>226</v>
      </c>
      <c r="E730" s="154" t="s">
        <v>62</v>
      </c>
      <c r="F730" s="155">
        <f>F731</f>
        <v>3451.1</v>
      </c>
      <c r="G730" s="123">
        <f t="shared" ref="G730:O730" si="503">G731</f>
        <v>0</v>
      </c>
      <c r="H730" s="17">
        <f t="shared" si="503"/>
        <v>0</v>
      </c>
      <c r="I730" s="17">
        <f t="shared" si="503"/>
        <v>0</v>
      </c>
      <c r="J730" s="17">
        <f t="shared" si="503"/>
        <v>3451.1</v>
      </c>
      <c r="K730" s="17">
        <f t="shared" si="503"/>
        <v>0</v>
      </c>
      <c r="L730" s="17">
        <f t="shared" si="503"/>
        <v>0</v>
      </c>
      <c r="M730" s="17">
        <f t="shared" si="503"/>
        <v>0</v>
      </c>
      <c r="N730" s="17">
        <f t="shared" si="503"/>
        <v>3451.1</v>
      </c>
      <c r="O730" s="17">
        <f t="shared" si="503"/>
        <v>3451.1</v>
      </c>
    </row>
    <row r="731" spans="1:15" outlineLevel="4">
      <c r="A731" s="153" t="s">
        <v>227</v>
      </c>
      <c r="B731" s="154" t="s">
        <v>103</v>
      </c>
      <c r="C731" s="154" t="s">
        <v>2</v>
      </c>
      <c r="D731" s="154" t="s">
        <v>226</v>
      </c>
      <c r="E731" s="154" t="s">
        <v>228</v>
      </c>
      <c r="F731" s="155">
        <f>G731+H731+I731+J731+K731+L731+M731</f>
        <v>3451.1</v>
      </c>
      <c r="G731" s="121"/>
      <c r="H731" s="16"/>
      <c r="I731" s="75"/>
      <c r="J731" s="16">
        <v>3451.1</v>
      </c>
      <c r="K731" s="16"/>
      <c r="L731" s="16"/>
      <c r="M731" s="16"/>
      <c r="N731" s="16">
        <v>3451.1</v>
      </c>
      <c r="O731" s="16">
        <v>3451.1</v>
      </c>
    </row>
    <row r="732" spans="1:15" ht="15.6" outlineLevel="5">
      <c r="A732" s="153" t="s">
        <v>229</v>
      </c>
      <c r="B732" s="154" t="s">
        <v>103</v>
      </c>
      <c r="C732" s="154" t="s">
        <v>17</v>
      </c>
      <c r="D732" s="154" t="s">
        <v>4</v>
      </c>
      <c r="E732" s="154" t="s">
        <v>1</v>
      </c>
      <c r="F732" s="155">
        <f t="shared" ref="F732:O732" si="504">F733+F739+F744+F749</f>
        <v>17193.234339999999</v>
      </c>
      <c r="G732" s="118">
        <f t="shared" si="504"/>
        <v>0</v>
      </c>
      <c r="H732" s="8">
        <f t="shared" si="504"/>
        <v>0</v>
      </c>
      <c r="I732" s="8">
        <f t="shared" si="504"/>
        <v>0</v>
      </c>
      <c r="J732" s="8">
        <f t="shared" si="504"/>
        <v>0</v>
      </c>
      <c r="K732" s="8">
        <f t="shared" si="504"/>
        <v>0</v>
      </c>
      <c r="L732" s="8">
        <f t="shared" si="504"/>
        <v>2000</v>
      </c>
      <c r="M732" s="8">
        <f t="shared" si="504"/>
        <v>15193.234339999999</v>
      </c>
      <c r="N732" s="8">
        <f t="shared" si="504"/>
        <v>11560.420629999999</v>
      </c>
      <c r="O732" s="8">
        <f t="shared" si="504"/>
        <v>7852.7747499999996</v>
      </c>
    </row>
    <row r="733" spans="1:15" ht="29.25" customHeight="1" outlineLevel="6">
      <c r="A733" s="153" t="s">
        <v>455</v>
      </c>
      <c r="B733" s="154" t="s">
        <v>103</v>
      </c>
      <c r="C733" s="154" t="s">
        <v>17</v>
      </c>
      <c r="D733" s="154" t="s">
        <v>147</v>
      </c>
      <c r="E733" s="154" t="s">
        <v>1</v>
      </c>
      <c r="F733" s="155">
        <f>F734</f>
        <v>6095</v>
      </c>
      <c r="G733" s="120">
        <f t="shared" ref="G733:O734" si="505">G734</f>
        <v>0</v>
      </c>
      <c r="H733" s="10">
        <f t="shared" si="505"/>
        <v>0</v>
      </c>
      <c r="I733" s="10">
        <f t="shared" si="505"/>
        <v>0</v>
      </c>
      <c r="J733" s="10">
        <f t="shared" si="505"/>
        <v>0</v>
      </c>
      <c r="K733" s="10">
        <f t="shared" si="505"/>
        <v>0</v>
      </c>
      <c r="L733" s="10">
        <f t="shared" si="505"/>
        <v>0</v>
      </c>
      <c r="M733" s="10">
        <f t="shared" si="505"/>
        <v>6095</v>
      </c>
      <c r="N733" s="10">
        <f t="shared" si="505"/>
        <v>1860</v>
      </c>
      <c r="O733" s="10">
        <f t="shared" si="505"/>
        <v>0</v>
      </c>
    </row>
    <row r="734" spans="1:15" ht="26.4" outlineLevel="7">
      <c r="A734" s="153" t="s">
        <v>594</v>
      </c>
      <c r="B734" s="154" t="s">
        <v>103</v>
      </c>
      <c r="C734" s="154" t="s">
        <v>17</v>
      </c>
      <c r="D734" s="154" t="s">
        <v>156</v>
      </c>
      <c r="E734" s="154" t="s">
        <v>1</v>
      </c>
      <c r="F734" s="155">
        <f>F735</f>
        <v>6095</v>
      </c>
      <c r="G734" s="120">
        <f t="shared" si="505"/>
        <v>0</v>
      </c>
      <c r="H734" s="10">
        <f t="shared" si="505"/>
        <v>0</v>
      </c>
      <c r="I734" s="10">
        <f t="shared" si="505"/>
        <v>0</v>
      </c>
      <c r="J734" s="10">
        <f t="shared" si="505"/>
        <v>0</v>
      </c>
      <c r="K734" s="10">
        <f t="shared" si="505"/>
        <v>0</v>
      </c>
      <c r="L734" s="10">
        <f t="shared" si="505"/>
        <v>0</v>
      </c>
      <c r="M734" s="10">
        <f t="shared" si="505"/>
        <v>6095</v>
      </c>
      <c r="N734" s="61">
        <f t="shared" si="505"/>
        <v>1860</v>
      </c>
      <c r="O734" s="61">
        <f t="shared" si="505"/>
        <v>0</v>
      </c>
    </row>
    <row r="735" spans="1:15" ht="26.4" outlineLevel="7">
      <c r="A735" s="153" t="s">
        <v>335</v>
      </c>
      <c r="B735" s="156" t="s">
        <v>103</v>
      </c>
      <c r="C735" s="156" t="s">
        <v>17</v>
      </c>
      <c r="D735" s="156" t="s">
        <v>412</v>
      </c>
      <c r="E735" s="156" t="s">
        <v>1</v>
      </c>
      <c r="F735" s="155">
        <f>F736</f>
        <v>6095</v>
      </c>
      <c r="G735" s="120">
        <f t="shared" ref="G735:O735" si="506">G736</f>
        <v>0</v>
      </c>
      <c r="H735" s="10">
        <f t="shared" si="506"/>
        <v>0</v>
      </c>
      <c r="I735" s="10">
        <f t="shared" si="506"/>
        <v>0</v>
      </c>
      <c r="J735" s="10">
        <f t="shared" si="506"/>
        <v>0</v>
      </c>
      <c r="K735" s="10">
        <f t="shared" si="506"/>
        <v>0</v>
      </c>
      <c r="L735" s="10">
        <f t="shared" si="506"/>
        <v>0</v>
      </c>
      <c r="M735" s="10">
        <f t="shared" si="506"/>
        <v>6095</v>
      </c>
      <c r="N735" s="10">
        <f t="shared" si="506"/>
        <v>1860</v>
      </c>
      <c r="O735" s="10">
        <f t="shared" si="506"/>
        <v>0</v>
      </c>
    </row>
    <row r="736" spans="1:15" ht="26.4" outlineLevel="7">
      <c r="A736" s="177" t="s">
        <v>595</v>
      </c>
      <c r="B736" s="156" t="s">
        <v>103</v>
      </c>
      <c r="C736" s="156" t="s">
        <v>17</v>
      </c>
      <c r="D736" s="156" t="s">
        <v>413</v>
      </c>
      <c r="E736" s="156" t="s">
        <v>1</v>
      </c>
      <c r="F736" s="155">
        <f>F737</f>
        <v>6095</v>
      </c>
      <c r="G736" s="120">
        <f t="shared" ref="G736:O736" si="507">G737</f>
        <v>0</v>
      </c>
      <c r="H736" s="10">
        <f t="shared" si="507"/>
        <v>0</v>
      </c>
      <c r="I736" s="10">
        <f t="shared" si="507"/>
        <v>0</v>
      </c>
      <c r="J736" s="10">
        <f t="shared" si="507"/>
        <v>0</v>
      </c>
      <c r="K736" s="10">
        <f t="shared" si="507"/>
        <v>0</v>
      </c>
      <c r="L736" s="10">
        <f t="shared" si="507"/>
        <v>0</v>
      </c>
      <c r="M736" s="10">
        <f t="shared" si="507"/>
        <v>6095</v>
      </c>
      <c r="N736" s="10">
        <f t="shared" si="507"/>
        <v>1860</v>
      </c>
      <c r="O736" s="10">
        <f t="shared" si="507"/>
        <v>0</v>
      </c>
    </row>
    <row r="737" spans="1:15" ht="15.6" outlineLevel="7">
      <c r="A737" s="169" t="s">
        <v>61</v>
      </c>
      <c r="B737" s="156" t="s">
        <v>103</v>
      </c>
      <c r="C737" s="156" t="s">
        <v>17</v>
      </c>
      <c r="D737" s="156" t="s">
        <v>413</v>
      </c>
      <c r="E737" s="156" t="s">
        <v>62</v>
      </c>
      <c r="F737" s="155">
        <f>F738</f>
        <v>6095</v>
      </c>
      <c r="G737" s="120">
        <f t="shared" ref="G737:O737" si="508">G738</f>
        <v>0</v>
      </c>
      <c r="H737" s="10">
        <f t="shared" si="508"/>
        <v>0</v>
      </c>
      <c r="I737" s="10">
        <f t="shared" si="508"/>
        <v>0</v>
      </c>
      <c r="J737" s="10">
        <f t="shared" si="508"/>
        <v>0</v>
      </c>
      <c r="K737" s="10">
        <f t="shared" si="508"/>
        <v>0</v>
      </c>
      <c r="L737" s="10">
        <f t="shared" si="508"/>
        <v>0</v>
      </c>
      <c r="M737" s="10">
        <f t="shared" si="508"/>
        <v>6095</v>
      </c>
      <c r="N737" s="10">
        <f t="shared" si="508"/>
        <v>1860</v>
      </c>
      <c r="O737" s="10">
        <f t="shared" si="508"/>
        <v>0</v>
      </c>
    </row>
    <row r="738" spans="1:15" ht="26.4" outlineLevel="7">
      <c r="A738" s="169" t="s">
        <v>189</v>
      </c>
      <c r="B738" s="156" t="s">
        <v>103</v>
      </c>
      <c r="C738" s="156" t="s">
        <v>17</v>
      </c>
      <c r="D738" s="156" t="s">
        <v>413</v>
      </c>
      <c r="E738" s="156" t="s">
        <v>190</v>
      </c>
      <c r="F738" s="155">
        <f>G738+H738+I738+J738+K738+L738+M738</f>
        <v>6095</v>
      </c>
      <c r="G738" s="120"/>
      <c r="H738" s="10"/>
      <c r="I738" s="10"/>
      <c r="J738" s="10"/>
      <c r="K738" s="10"/>
      <c r="L738" s="10"/>
      <c r="M738" s="10">
        <v>6095</v>
      </c>
      <c r="N738" s="10">
        <v>1860</v>
      </c>
      <c r="O738" s="10">
        <v>0</v>
      </c>
    </row>
    <row r="739" spans="1:15" ht="26.4" outlineLevel="4">
      <c r="A739" s="153" t="s">
        <v>596</v>
      </c>
      <c r="B739" s="154" t="s">
        <v>103</v>
      </c>
      <c r="C739" s="154" t="s">
        <v>17</v>
      </c>
      <c r="D739" s="154" t="s">
        <v>230</v>
      </c>
      <c r="E739" s="154" t="s">
        <v>1</v>
      </c>
      <c r="F739" s="155">
        <f>F740</f>
        <v>500</v>
      </c>
      <c r="G739" s="120">
        <f t="shared" ref="G739:O740" si="509">G740</f>
        <v>0</v>
      </c>
      <c r="H739" s="10">
        <f t="shared" si="509"/>
        <v>0</v>
      </c>
      <c r="I739" s="10">
        <f t="shared" si="509"/>
        <v>0</v>
      </c>
      <c r="J739" s="10">
        <f t="shared" si="509"/>
        <v>0</v>
      </c>
      <c r="K739" s="10">
        <f t="shared" si="509"/>
        <v>0</v>
      </c>
      <c r="L739" s="10">
        <f t="shared" si="509"/>
        <v>500</v>
      </c>
      <c r="M739" s="10">
        <f t="shared" si="509"/>
        <v>0</v>
      </c>
      <c r="N739" s="10">
        <f t="shared" si="509"/>
        <v>500</v>
      </c>
      <c r="O739" s="10">
        <f t="shared" si="509"/>
        <v>500</v>
      </c>
    </row>
    <row r="740" spans="1:15" ht="26.4" outlineLevel="5">
      <c r="A740" s="153" t="s">
        <v>399</v>
      </c>
      <c r="B740" s="154" t="s">
        <v>103</v>
      </c>
      <c r="C740" s="154" t="s">
        <v>17</v>
      </c>
      <c r="D740" s="154" t="s">
        <v>231</v>
      </c>
      <c r="E740" s="154" t="s">
        <v>1</v>
      </c>
      <c r="F740" s="155">
        <f>F741</f>
        <v>500</v>
      </c>
      <c r="G740" s="120">
        <f t="shared" si="509"/>
        <v>0</v>
      </c>
      <c r="H740" s="10">
        <f t="shared" si="509"/>
        <v>0</v>
      </c>
      <c r="I740" s="10">
        <f t="shared" si="509"/>
        <v>0</v>
      </c>
      <c r="J740" s="10">
        <f t="shared" si="509"/>
        <v>0</v>
      </c>
      <c r="K740" s="10">
        <f t="shared" si="509"/>
        <v>0</v>
      </c>
      <c r="L740" s="10">
        <f t="shared" si="509"/>
        <v>500</v>
      </c>
      <c r="M740" s="10">
        <f t="shared" si="509"/>
        <v>0</v>
      </c>
      <c r="N740" s="10">
        <f t="shared" si="509"/>
        <v>500</v>
      </c>
      <c r="O740" s="10">
        <f t="shared" si="509"/>
        <v>500</v>
      </c>
    </row>
    <row r="741" spans="1:15" ht="27.6" customHeight="1" outlineLevel="6">
      <c r="A741" s="153" t="s">
        <v>584</v>
      </c>
      <c r="B741" s="154" t="s">
        <v>103</v>
      </c>
      <c r="C741" s="154" t="s">
        <v>17</v>
      </c>
      <c r="D741" s="154" t="s">
        <v>232</v>
      </c>
      <c r="E741" s="154" t="s">
        <v>1</v>
      </c>
      <c r="F741" s="155">
        <f>F742</f>
        <v>500</v>
      </c>
      <c r="G741" s="120">
        <f t="shared" ref="G741:O741" si="510">G742</f>
        <v>0</v>
      </c>
      <c r="H741" s="10">
        <f t="shared" si="510"/>
        <v>0</v>
      </c>
      <c r="I741" s="10">
        <f t="shared" si="510"/>
        <v>0</v>
      </c>
      <c r="J741" s="10">
        <f t="shared" si="510"/>
        <v>0</v>
      </c>
      <c r="K741" s="10">
        <f t="shared" si="510"/>
        <v>0</v>
      </c>
      <c r="L741" s="10">
        <f t="shared" si="510"/>
        <v>500</v>
      </c>
      <c r="M741" s="10">
        <f t="shared" si="510"/>
        <v>0</v>
      </c>
      <c r="N741" s="10">
        <f t="shared" si="510"/>
        <v>500</v>
      </c>
      <c r="O741" s="10">
        <f t="shared" si="510"/>
        <v>500</v>
      </c>
    </row>
    <row r="742" spans="1:15" ht="15.6" outlineLevel="7">
      <c r="A742" s="153" t="s">
        <v>61</v>
      </c>
      <c r="B742" s="154" t="s">
        <v>103</v>
      </c>
      <c r="C742" s="154" t="s">
        <v>17</v>
      </c>
      <c r="D742" s="154" t="s">
        <v>232</v>
      </c>
      <c r="E742" s="154" t="s">
        <v>62</v>
      </c>
      <c r="F742" s="155">
        <f>F743</f>
        <v>500</v>
      </c>
      <c r="G742" s="120">
        <f t="shared" ref="G742:O742" si="511">G743</f>
        <v>0</v>
      </c>
      <c r="H742" s="10">
        <f t="shared" si="511"/>
        <v>0</v>
      </c>
      <c r="I742" s="10">
        <f t="shared" si="511"/>
        <v>0</v>
      </c>
      <c r="J742" s="10">
        <f t="shared" si="511"/>
        <v>0</v>
      </c>
      <c r="K742" s="10">
        <f t="shared" si="511"/>
        <v>0</v>
      </c>
      <c r="L742" s="10">
        <f t="shared" si="511"/>
        <v>500</v>
      </c>
      <c r="M742" s="10">
        <f t="shared" si="511"/>
        <v>0</v>
      </c>
      <c r="N742" s="10">
        <f t="shared" si="511"/>
        <v>500</v>
      </c>
      <c r="O742" s="10">
        <f t="shared" si="511"/>
        <v>500</v>
      </c>
    </row>
    <row r="743" spans="1:15" ht="26.4" outlineLevel="5">
      <c r="A743" s="153" t="s">
        <v>189</v>
      </c>
      <c r="B743" s="154" t="s">
        <v>103</v>
      </c>
      <c r="C743" s="154" t="s">
        <v>17</v>
      </c>
      <c r="D743" s="154" t="s">
        <v>232</v>
      </c>
      <c r="E743" s="154" t="s">
        <v>190</v>
      </c>
      <c r="F743" s="155">
        <f>G743+H743+I743+J743+K743+L743+M743</f>
        <v>500</v>
      </c>
      <c r="G743" s="123"/>
      <c r="H743" s="17"/>
      <c r="I743" s="17"/>
      <c r="J743" s="17"/>
      <c r="K743" s="17"/>
      <c r="L743" s="17">
        <v>500</v>
      </c>
      <c r="M743" s="17"/>
      <c r="N743" s="17">
        <v>500</v>
      </c>
      <c r="O743" s="17">
        <v>500</v>
      </c>
    </row>
    <row r="744" spans="1:15" ht="26.4" outlineLevel="4">
      <c r="A744" s="153" t="s">
        <v>597</v>
      </c>
      <c r="B744" s="154" t="s">
        <v>103</v>
      </c>
      <c r="C744" s="154" t="s">
        <v>17</v>
      </c>
      <c r="D744" s="154" t="s">
        <v>233</v>
      </c>
      <c r="E744" s="154" t="s">
        <v>1</v>
      </c>
      <c r="F744" s="155">
        <f>F745</f>
        <v>7539.78334</v>
      </c>
      <c r="G744" s="120">
        <f t="shared" ref="G744:O744" si="512">G745</f>
        <v>0</v>
      </c>
      <c r="H744" s="10">
        <f t="shared" si="512"/>
        <v>0</v>
      </c>
      <c r="I744" s="10">
        <f t="shared" si="512"/>
        <v>0</v>
      </c>
      <c r="J744" s="10">
        <f t="shared" si="512"/>
        <v>0</v>
      </c>
      <c r="K744" s="10">
        <f t="shared" si="512"/>
        <v>0</v>
      </c>
      <c r="L744" s="10">
        <f t="shared" si="512"/>
        <v>1500</v>
      </c>
      <c r="M744" s="10">
        <f t="shared" si="512"/>
        <v>6039.78334</v>
      </c>
      <c r="N744" s="10">
        <f t="shared" si="512"/>
        <v>6139.3416299999999</v>
      </c>
      <c r="O744" s="10">
        <f t="shared" si="512"/>
        <v>4289.0077499999998</v>
      </c>
    </row>
    <row r="745" spans="1:15" ht="15.6" outlineLevel="5">
      <c r="A745" s="161" t="s">
        <v>426</v>
      </c>
      <c r="B745" s="154" t="s">
        <v>103</v>
      </c>
      <c r="C745" s="154" t="s">
        <v>17</v>
      </c>
      <c r="D745" s="154" t="s">
        <v>234</v>
      </c>
      <c r="E745" s="154" t="s">
        <v>1</v>
      </c>
      <c r="F745" s="155">
        <f>F746</f>
        <v>7539.78334</v>
      </c>
      <c r="G745" s="120">
        <f t="shared" ref="G745:O745" si="513">G746</f>
        <v>0</v>
      </c>
      <c r="H745" s="10">
        <f t="shared" si="513"/>
        <v>0</v>
      </c>
      <c r="I745" s="10">
        <f t="shared" si="513"/>
        <v>0</v>
      </c>
      <c r="J745" s="10">
        <f t="shared" si="513"/>
        <v>0</v>
      </c>
      <c r="K745" s="10">
        <f t="shared" si="513"/>
        <v>0</v>
      </c>
      <c r="L745" s="10">
        <f t="shared" si="513"/>
        <v>1500</v>
      </c>
      <c r="M745" s="10">
        <f t="shared" si="513"/>
        <v>6039.78334</v>
      </c>
      <c r="N745" s="10">
        <f t="shared" si="513"/>
        <v>6139.3416299999999</v>
      </c>
      <c r="O745" s="10">
        <f t="shared" si="513"/>
        <v>4289.0077499999998</v>
      </c>
    </row>
    <row r="746" spans="1:15" ht="15.6" outlineLevel="6">
      <c r="A746" s="102" t="s">
        <v>427</v>
      </c>
      <c r="B746" s="56" t="s">
        <v>103</v>
      </c>
      <c r="C746" s="154" t="s">
        <v>17</v>
      </c>
      <c r="D746" s="154" t="s">
        <v>282</v>
      </c>
      <c r="E746" s="154" t="s">
        <v>1</v>
      </c>
      <c r="F746" s="155">
        <f>F747</f>
        <v>7539.78334</v>
      </c>
      <c r="G746" s="120">
        <f t="shared" ref="G746:O746" si="514">G747</f>
        <v>0</v>
      </c>
      <c r="H746" s="10">
        <f t="shared" si="514"/>
        <v>0</v>
      </c>
      <c r="I746" s="10">
        <f t="shared" si="514"/>
        <v>0</v>
      </c>
      <c r="J746" s="10">
        <f t="shared" si="514"/>
        <v>0</v>
      </c>
      <c r="K746" s="10">
        <f t="shared" si="514"/>
        <v>0</v>
      </c>
      <c r="L746" s="10">
        <f t="shared" si="514"/>
        <v>1500</v>
      </c>
      <c r="M746" s="10">
        <f t="shared" si="514"/>
        <v>6039.78334</v>
      </c>
      <c r="N746" s="10">
        <f t="shared" si="514"/>
        <v>6139.3416299999999</v>
      </c>
      <c r="O746" s="10">
        <f t="shared" si="514"/>
        <v>4289.0077499999998</v>
      </c>
    </row>
    <row r="747" spans="1:15" ht="15.6" outlineLevel="7">
      <c r="A747" s="167" t="s">
        <v>61</v>
      </c>
      <c r="B747" s="154" t="s">
        <v>103</v>
      </c>
      <c r="C747" s="154" t="s">
        <v>17</v>
      </c>
      <c r="D747" s="154" t="s">
        <v>282</v>
      </c>
      <c r="E747" s="154" t="s">
        <v>62</v>
      </c>
      <c r="F747" s="155">
        <f>F748</f>
        <v>7539.78334</v>
      </c>
      <c r="G747" s="120">
        <f t="shared" ref="G747:O747" si="515">G748</f>
        <v>0</v>
      </c>
      <c r="H747" s="10">
        <f t="shared" si="515"/>
        <v>0</v>
      </c>
      <c r="I747" s="10">
        <f t="shared" si="515"/>
        <v>0</v>
      </c>
      <c r="J747" s="10">
        <f t="shared" si="515"/>
        <v>0</v>
      </c>
      <c r="K747" s="10">
        <f t="shared" si="515"/>
        <v>0</v>
      </c>
      <c r="L747" s="10">
        <f t="shared" si="515"/>
        <v>1500</v>
      </c>
      <c r="M747" s="10">
        <f t="shared" si="515"/>
        <v>6039.78334</v>
      </c>
      <c r="N747" s="10">
        <f t="shared" si="515"/>
        <v>6139.3416299999999</v>
      </c>
      <c r="O747" s="10">
        <f t="shared" si="515"/>
        <v>4289.0077499999998</v>
      </c>
    </row>
    <row r="748" spans="1:15" ht="26.4" outlineLevel="5">
      <c r="A748" s="153" t="s">
        <v>189</v>
      </c>
      <c r="B748" s="154" t="s">
        <v>103</v>
      </c>
      <c r="C748" s="154" t="s">
        <v>17</v>
      </c>
      <c r="D748" s="154" t="s">
        <v>282</v>
      </c>
      <c r="E748" s="154" t="s">
        <v>190</v>
      </c>
      <c r="F748" s="155">
        <f>G748+H748+I748+J748+K748+L748+M748</f>
        <v>7539.78334</v>
      </c>
      <c r="G748" s="123"/>
      <c r="H748" s="17"/>
      <c r="I748" s="17"/>
      <c r="J748" s="17"/>
      <c r="K748" s="17"/>
      <c r="L748" s="17">
        <v>1500</v>
      </c>
      <c r="M748" s="17">
        <v>6039.78334</v>
      </c>
      <c r="N748" s="17">
        <f>4639.34163+1500</f>
        <v>6139.3416299999999</v>
      </c>
      <c r="O748" s="17">
        <v>4289.0077499999998</v>
      </c>
    </row>
    <row r="749" spans="1:15" ht="15.6" outlineLevel="5">
      <c r="A749" s="153" t="s">
        <v>7</v>
      </c>
      <c r="B749" s="154" t="s">
        <v>103</v>
      </c>
      <c r="C749" s="154" t="s">
        <v>17</v>
      </c>
      <c r="D749" s="154" t="s">
        <v>8</v>
      </c>
      <c r="E749" s="154" t="s">
        <v>1</v>
      </c>
      <c r="F749" s="155">
        <f>F750</f>
        <v>3058.451</v>
      </c>
      <c r="G749" s="120">
        <f t="shared" ref="G749:O749" si="516">G750</f>
        <v>0</v>
      </c>
      <c r="H749" s="10">
        <f t="shared" si="516"/>
        <v>0</v>
      </c>
      <c r="I749" s="10">
        <f t="shared" si="516"/>
        <v>0</v>
      </c>
      <c r="J749" s="10">
        <f t="shared" si="516"/>
        <v>0</v>
      </c>
      <c r="K749" s="10">
        <f t="shared" si="516"/>
        <v>0</v>
      </c>
      <c r="L749" s="10">
        <f t="shared" si="516"/>
        <v>0</v>
      </c>
      <c r="M749" s="10">
        <f t="shared" si="516"/>
        <v>3058.451</v>
      </c>
      <c r="N749" s="60">
        <f t="shared" si="516"/>
        <v>3061.0790000000002</v>
      </c>
      <c r="O749" s="60">
        <f t="shared" si="516"/>
        <v>3063.7669999999998</v>
      </c>
    </row>
    <row r="750" spans="1:15" ht="26.4" outlineLevel="5">
      <c r="A750" s="153" t="s">
        <v>9</v>
      </c>
      <c r="B750" s="154" t="s">
        <v>103</v>
      </c>
      <c r="C750" s="154" t="s">
        <v>17</v>
      </c>
      <c r="D750" s="154" t="s">
        <v>10</v>
      </c>
      <c r="E750" s="154" t="s">
        <v>1</v>
      </c>
      <c r="F750" s="155">
        <f>F751+F754</f>
        <v>3058.451</v>
      </c>
      <c r="G750" s="120">
        <f t="shared" ref="G750:O750" si="517">G751+G754</f>
        <v>0</v>
      </c>
      <c r="H750" s="10">
        <f t="shared" si="517"/>
        <v>0</v>
      </c>
      <c r="I750" s="10">
        <f t="shared" si="517"/>
        <v>0</v>
      </c>
      <c r="J750" s="10">
        <f t="shared" si="517"/>
        <v>0</v>
      </c>
      <c r="K750" s="10">
        <f t="shared" si="517"/>
        <v>0</v>
      </c>
      <c r="L750" s="10">
        <f t="shared" si="517"/>
        <v>0</v>
      </c>
      <c r="M750" s="10">
        <f>M751+M754</f>
        <v>3058.451</v>
      </c>
      <c r="N750" s="10">
        <f t="shared" si="517"/>
        <v>3061.0790000000002</v>
      </c>
      <c r="O750" s="10">
        <f t="shared" si="517"/>
        <v>3063.7669999999998</v>
      </c>
    </row>
    <row r="751" spans="1:15" ht="39.6" outlineLevel="5">
      <c r="A751" s="153" t="s">
        <v>598</v>
      </c>
      <c r="B751" s="154" t="s">
        <v>103</v>
      </c>
      <c r="C751" s="154" t="s">
        <v>17</v>
      </c>
      <c r="D751" s="154" t="s">
        <v>336</v>
      </c>
      <c r="E751" s="154" t="s">
        <v>1</v>
      </c>
      <c r="F751" s="155">
        <f>F752</f>
        <v>3000</v>
      </c>
      <c r="G751" s="120">
        <f t="shared" ref="G751:O751" si="518">G752</f>
        <v>0</v>
      </c>
      <c r="H751" s="10">
        <f t="shared" si="518"/>
        <v>0</v>
      </c>
      <c r="I751" s="10">
        <f t="shared" si="518"/>
        <v>0</v>
      </c>
      <c r="J751" s="10">
        <f t="shared" si="518"/>
        <v>0</v>
      </c>
      <c r="K751" s="10">
        <f t="shared" si="518"/>
        <v>0</v>
      </c>
      <c r="L751" s="10">
        <f t="shared" si="518"/>
        <v>0</v>
      </c>
      <c r="M751" s="10">
        <f t="shared" si="518"/>
        <v>3000</v>
      </c>
      <c r="N751" s="10">
        <f t="shared" si="518"/>
        <v>3000</v>
      </c>
      <c r="O751" s="10">
        <f t="shared" si="518"/>
        <v>3000</v>
      </c>
    </row>
    <row r="752" spans="1:15" ht="15.6" outlineLevel="5">
      <c r="A752" s="153" t="s">
        <v>61</v>
      </c>
      <c r="B752" s="154" t="s">
        <v>103</v>
      </c>
      <c r="C752" s="154" t="s">
        <v>17</v>
      </c>
      <c r="D752" s="154" t="s">
        <v>336</v>
      </c>
      <c r="E752" s="154" t="s">
        <v>62</v>
      </c>
      <c r="F752" s="155">
        <f>F753</f>
        <v>3000</v>
      </c>
      <c r="G752" s="120">
        <f t="shared" ref="G752:O752" si="519">G753</f>
        <v>0</v>
      </c>
      <c r="H752" s="10">
        <f t="shared" si="519"/>
        <v>0</v>
      </c>
      <c r="I752" s="10">
        <f t="shared" si="519"/>
        <v>0</v>
      </c>
      <c r="J752" s="10">
        <f t="shared" si="519"/>
        <v>0</v>
      </c>
      <c r="K752" s="10">
        <f t="shared" si="519"/>
        <v>0</v>
      </c>
      <c r="L752" s="10">
        <f t="shared" si="519"/>
        <v>0</v>
      </c>
      <c r="M752" s="10">
        <f t="shared" si="519"/>
        <v>3000</v>
      </c>
      <c r="N752" s="10">
        <f t="shared" si="519"/>
        <v>3000</v>
      </c>
      <c r="O752" s="10">
        <f t="shared" si="519"/>
        <v>3000</v>
      </c>
    </row>
    <row r="753" spans="1:15" ht="26.4" outlineLevel="5">
      <c r="A753" s="153" t="s">
        <v>189</v>
      </c>
      <c r="B753" s="154" t="s">
        <v>103</v>
      </c>
      <c r="C753" s="154" t="s">
        <v>17</v>
      </c>
      <c r="D753" s="154" t="s">
        <v>336</v>
      </c>
      <c r="E753" s="154" t="s">
        <v>190</v>
      </c>
      <c r="F753" s="155">
        <f>G753+H753+I753+J753+K753+L753+M753</f>
        <v>3000</v>
      </c>
      <c r="G753" s="123"/>
      <c r="H753" s="17"/>
      <c r="I753" s="17"/>
      <c r="J753" s="17"/>
      <c r="K753" s="17"/>
      <c r="L753" s="17"/>
      <c r="M753" s="17">
        <v>3000</v>
      </c>
      <c r="N753" s="17">
        <v>3000</v>
      </c>
      <c r="O753" s="17">
        <v>3000</v>
      </c>
    </row>
    <row r="754" spans="1:15" ht="81.599999999999994" customHeight="1" outlineLevel="5">
      <c r="A754" s="153" t="s">
        <v>612</v>
      </c>
      <c r="B754" s="154" t="s">
        <v>103</v>
      </c>
      <c r="C754" s="154" t="s">
        <v>17</v>
      </c>
      <c r="D754" s="154" t="s">
        <v>611</v>
      </c>
      <c r="E754" s="154" t="s">
        <v>1</v>
      </c>
      <c r="F754" s="155">
        <f>F755</f>
        <v>58.451000000000001</v>
      </c>
      <c r="G754" s="120">
        <f t="shared" ref="G754:O754" si="520">G755</f>
        <v>0</v>
      </c>
      <c r="H754" s="10">
        <f t="shared" si="520"/>
        <v>0</v>
      </c>
      <c r="I754" s="10">
        <f t="shared" si="520"/>
        <v>0</v>
      </c>
      <c r="J754" s="10">
        <f t="shared" si="520"/>
        <v>0</v>
      </c>
      <c r="K754" s="10">
        <f t="shared" si="520"/>
        <v>0</v>
      </c>
      <c r="L754" s="10">
        <f t="shared" si="520"/>
        <v>0</v>
      </c>
      <c r="M754" s="10">
        <f t="shared" si="520"/>
        <v>58.451000000000001</v>
      </c>
      <c r="N754" s="10">
        <f t="shared" si="520"/>
        <v>61.079000000000001</v>
      </c>
      <c r="O754" s="10">
        <f t="shared" si="520"/>
        <v>63.767000000000003</v>
      </c>
    </row>
    <row r="755" spans="1:15" ht="15.6" outlineLevel="5">
      <c r="A755" s="153" t="s">
        <v>23</v>
      </c>
      <c r="B755" s="154" t="s">
        <v>103</v>
      </c>
      <c r="C755" s="154" t="s">
        <v>17</v>
      </c>
      <c r="D755" s="154" t="s">
        <v>611</v>
      </c>
      <c r="E755" s="154" t="s">
        <v>24</v>
      </c>
      <c r="F755" s="155">
        <f>F756</f>
        <v>58.451000000000001</v>
      </c>
      <c r="G755" s="120">
        <f t="shared" ref="G755:O755" si="521">G756</f>
        <v>0</v>
      </c>
      <c r="H755" s="10">
        <f t="shared" si="521"/>
        <v>0</v>
      </c>
      <c r="I755" s="10">
        <f t="shared" si="521"/>
        <v>0</v>
      </c>
      <c r="J755" s="10">
        <f t="shared" si="521"/>
        <v>0</v>
      </c>
      <c r="K755" s="10">
        <f t="shared" si="521"/>
        <v>0</v>
      </c>
      <c r="L755" s="10">
        <f t="shared" si="521"/>
        <v>0</v>
      </c>
      <c r="M755" s="10">
        <f t="shared" si="521"/>
        <v>58.451000000000001</v>
      </c>
      <c r="N755" s="10">
        <f t="shared" si="521"/>
        <v>61.079000000000001</v>
      </c>
      <c r="O755" s="10">
        <f t="shared" si="521"/>
        <v>63.767000000000003</v>
      </c>
    </row>
    <row r="756" spans="1:15" ht="39.6" outlineLevel="5">
      <c r="A756" s="153" t="s">
        <v>86</v>
      </c>
      <c r="B756" s="154" t="s">
        <v>103</v>
      </c>
      <c r="C756" s="154" t="s">
        <v>17</v>
      </c>
      <c r="D756" s="154" t="s">
        <v>611</v>
      </c>
      <c r="E756" s="154" t="s">
        <v>87</v>
      </c>
      <c r="F756" s="155">
        <f>G756+H756+I756+J756+K756+L756+M756</f>
        <v>58.451000000000001</v>
      </c>
      <c r="G756" s="123"/>
      <c r="H756" s="17"/>
      <c r="I756" s="17"/>
      <c r="J756" s="17"/>
      <c r="K756" s="17"/>
      <c r="L756" s="17"/>
      <c r="M756" s="17">
        <v>58.451000000000001</v>
      </c>
      <c r="N756" s="17">
        <v>61.079000000000001</v>
      </c>
      <c r="O756" s="17">
        <v>63.767000000000003</v>
      </c>
    </row>
    <row r="757" spans="1:15" ht="15.6" outlineLevel="6">
      <c r="A757" s="153" t="s">
        <v>235</v>
      </c>
      <c r="B757" s="154" t="s">
        <v>103</v>
      </c>
      <c r="C757" s="154" t="s">
        <v>30</v>
      </c>
      <c r="D757" s="154" t="s">
        <v>4</v>
      </c>
      <c r="E757" s="154" t="s">
        <v>1</v>
      </c>
      <c r="F757" s="155">
        <f>F758+F766</f>
        <v>34373.583160000002</v>
      </c>
      <c r="G757" s="118">
        <f t="shared" ref="G757:L757" si="522">G758+G766</f>
        <v>0</v>
      </c>
      <c r="H757" s="8">
        <f t="shared" si="522"/>
        <v>0</v>
      </c>
      <c r="I757" s="8">
        <f t="shared" si="522"/>
        <v>0</v>
      </c>
      <c r="J757" s="8">
        <f t="shared" si="522"/>
        <v>0</v>
      </c>
      <c r="K757" s="8">
        <f t="shared" si="522"/>
        <v>0</v>
      </c>
      <c r="L757" s="8">
        <f t="shared" si="522"/>
        <v>0</v>
      </c>
      <c r="M757" s="8">
        <f>M758+M766</f>
        <v>34373.583160000002</v>
      </c>
      <c r="N757" s="8">
        <f>N758+N766</f>
        <v>35445.8851</v>
      </c>
      <c r="O757" s="8">
        <f>O758+O766</f>
        <v>36807.084450000002</v>
      </c>
    </row>
    <row r="758" spans="1:15" ht="26.4" outlineLevel="7">
      <c r="A758" s="153" t="s">
        <v>455</v>
      </c>
      <c r="B758" s="154" t="s">
        <v>103</v>
      </c>
      <c r="C758" s="154" t="s">
        <v>30</v>
      </c>
      <c r="D758" s="154" t="s">
        <v>147</v>
      </c>
      <c r="E758" s="154" t="s">
        <v>1</v>
      </c>
      <c r="F758" s="155">
        <f>F759</f>
        <v>8415.5020000000004</v>
      </c>
      <c r="G758" s="120">
        <f t="shared" ref="G758:O758" si="523">G759</f>
        <v>0</v>
      </c>
      <c r="H758" s="10">
        <f t="shared" si="523"/>
        <v>0</v>
      </c>
      <c r="I758" s="10">
        <f t="shared" si="523"/>
        <v>0</v>
      </c>
      <c r="J758" s="10">
        <f t="shared" si="523"/>
        <v>0</v>
      </c>
      <c r="K758" s="10">
        <f t="shared" si="523"/>
        <v>0</v>
      </c>
      <c r="L758" s="10">
        <f t="shared" si="523"/>
        <v>0</v>
      </c>
      <c r="M758" s="10">
        <f t="shared" si="523"/>
        <v>8415.5020000000004</v>
      </c>
      <c r="N758" s="10">
        <f t="shared" si="523"/>
        <v>8749.9980000000014</v>
      </c>
      <c r="O758" s="10">
        <f t="shared" si="523"/>
        <v>9100.4230000000007</v>
      </c>
    </row>
    <row r="759" spans="1:15" ht="26.4" outlineLevel="1">
      <c r="A759" s="153" t="s">
        <v>456</v>
      </c>
      <c r="B759" s="154" t="s">
        <v>103</v>
      </c>
      <c r="C759" s="154" t="s">
        <v>30</v>
      </c>
      <c r="D759" s="154" t="s">
        <v>148</v>
      </c>
      <c r="E759" s="154" t="s">
        <v>1</v>
      </c>
      <c r="F759" s="155">
        <f>F760</f>
        <v>8415.5020000000004</v>
      </c>
      <c r="G759" s="120">
        <f t="shared" ref="G759:O759" si="524">G760</f>
        <v>0</v>
      </c>
      <c r="H759" s="10">
        <f t="shared" si="524"/>
        <v>0</v>
      </c>
      <c r="I759" s="10">
        <f t="shared" si="524"/>
        <v>0</v>
      </c>
      <c r="J759" s="10">
        <f t="shared" si="524"/>
        <v>0</v>
      </c>
      <c r="K759" s="10">
        <f t="shared" si="524"/>
        <v>0</v>
      </c>
      <c r="L759" s="10">
        <f t="shared" si="524"/>
        <v>0</v>
      </c>
      <c r="M759" s="10">
        <f t="shared" si="524"/>
        <v>8415.5020000000004</v>
      </c>
      <c r="N759" s="45">
        <f t="shared" si="524"/>
        <v>8749.9980000000014</v>
      </c>
      <c r="O759" s="45">
        <f t="shared" si="524"/>
        <v>9100.4230000000007</v>
      </c>
    </row>
    <row r="760" spans="1:15" ht="26.4" outlineLevel="2">
      <c r="A760" s="153" t="s">
        <v>375</v>
      </c>
      <c r="B760" s="154" t="s">
        <v>103</v>
      </c>
      <c r="C760" s="154" t="s">
        <v>30</v>
      </c>
      <c r="D760" s="154" t="s">
        <v>149</v>
      </c>
      <c r="E760" s="154" t="s">
        <v>1</v>
      </c>
      <c r="F760" s="155">
        <f>F761</f>
        <v>8415.5020000000004</v>
      </c>
      <c r="G760" s="120">
        <f t="shared" ref="G760:O760" si="525">G761</f>
        <v>0</v>
      </c>
      <c r="H760" s="10">
        <f t="shared" si="525"/>
        <v>0</v>
      </c>
      <c r="I760" s="10">
        <f t="shared" si="525"/>
        <v>0</v>
      </c>
      <c r="J760" s="10">
        <f t="shared" si="525"/>
        <v>0</v>
      </c>
      <c r="K760" s="10">
        <f t="shared" si="525"/>
        <v>0</v>
      </c>
      <c r="L760" s="10">
        <f t="shared" si="525"/>
        <v>0</v>
      </c>
      <c r="M760" s="10">
        <f t="shared" si="525"/>
        <v>8415.5020000000004</v>
      </c>
      <c r="N760" s="10">
        <f t="shared" si="525"/>
        <v>8749.9980000000014</v>
      </c>
      <c r="O760" s="10">
        <f t="shared" si="525"/>
        <v>9100.4230000000007</v>
      </c>
    </row>
    <row r="761" spans="1:15" ht="52.8" outlineLevel="3">
      <c r="A761" s="153" t="s">
        <v>599</v>
      </c>
      <c r="B761" s="154" t="s">
        <v>103</v>
      </c>
      <c r="C761" s="154" t="s">
        <v>30</v>
      </c>
      <c r="D761" s="154" t="s">
        <v>236</v>
      </c>
      <c r="E761" s="154" t="s">
        <v>1</v>
      </c>
      <c r="F761" s="155">
        <f>F762+F764</f>
        <v>8415.5020000000004</v>
      </c>
      <c r="G761" s="120">
        <f t="shared" ref="G761:M761" si="526">G762+G764</f>
        <v>0</v>
      </c>
      <c r="H761" s="10">
        <f t="shared" si="526"/>
        <v>0</v>
      </c>
      <c r="I761" s="10">
        <f t="shared" si="526"/>
        <v>0</v>
      </c>
      <c r="J761" s="10">
        <f t="shared" si="526"/>
        <v>0</v>
      </c>
      <c r="K761" s="10">
        <f t="shared" si="526"/>
        <v>0</v>
      </c>
      <c r="L761" s="10">
        <f t="shared" si="526"/>
        <v>0</v>
      </c>
      <c r="M761" s="10">
        <f t="shared" si="526"/>
        <v>8415.5020000000004</v>
      </c>
      <c r="N761" s="10">
        <f>N762+N764</f>
        <v>8749.9980000000014</v>
      </c>
      <c r="O761" s="10">
        <f>O762+O764</f>
        <v>9100.4230000000007</v>
      </c>
    </row>
    <row r="762" spans="1:15" ht="26.4" outlineLevel="4">
      <c r="A762" s="153" t="s">
        <v>19</v>
      </c>
      <c r="B762" s="154" t="s">
        <v>103</v>
      </c>
      <c r="C762" s="154" t="s">
        <v>30</v>
      </c>
      <c r="D762" s="154" t="s">
        <v>236</v>
      </c>
      <c r="E762" s="154" t="s">
        <v>20</v>
      </c>
      <c r="F762" s="155">
        <f>F763</f>
        <v>84.155019999999993</v>
      </c>
      <c r="G762" s="120">
        <f t="shared" ref="G762:O762" si="527">G763</f>
        <v>0</v>
      </c>
      <c r="H762" s="10">
        <f t="shared" si="527"/>
        <v>0</v>
      </c>
      <c r="I762" s="10">
        <f t="shared" si="527"/>
        <v>0</v>
      </c>
      <c r="J762" s="10">
        <f t="shared" si="527"/>
        <v>0</v>
      </c>
      <c r="K762" s="10">
        <f t="shared" si="527"/>
        <v>0</v>
      </c>
      <c r="L762" s="10">
        <f t="shared" si="527"/>
        <v>0</v>
      </c>
      <c r="M762" s="10">
        <f t="shared" si="527"/>
        <v>84.155019999999993</v>
      </c>
      <c r="N762" s="10">
        <f t="shared" si="527"/>
        <v>87.499979999999994</v>
      </c>
      <c r="O762" s="10">
        <f t="shared" si="527"/>
        <v>91.004230000000007</v>
      </c>
    </row>
    <row r="763" spans="1:15" ht="27.75" customHeight="1" outlineLevel="5">
      <c r="A763" s="153" t="s">
        <v>21</v>
      </c>
      <c r="B763" s="154" t="s">
        <v>103</v>
      </c>
      <c r="C763" s="154" t="s">
        <v>30</v>
      </c>
      <c r="D763" s="154" t="s">
        <v>236</v>
      </c>
      <c r="E763" s="154" t="s">
        <v>22</v>
      </c>
      <c r="F763" s="155">
        <f>G763+H763+I763+J763+K763+L763+M763</f>
        <v>84.155019999999993</v>
      </c>
      <c r="G763" s="121"/>
      <c r="H763" s="16"/>
      <c r="I763" s="16"/>
      <c r="J763" s="17"/>
      <c r="K763" s="16"/>
      <c r="L763" s="16"/>
      <c r="M763" s="16">
        <v>84.155019999999993</v>
      </c>
      <c r="N763" s="16">
        <v>87.499979999999994</v>
      </c>
      <c r="O763" s="16">
        <v>91.004230000000007</v>
      </c>
    </row>
    <row r="764" spans="1:15" ht="15.6" outlineLevel="6">
      <c r="A764" s="153" t="s">
        <v>61</v>
      </c>
      <c r="B764" s="154" t="s">
        <v>103</v>
      </c>
      <c r="C764" s="154" t="s">
        <v>30</v>
      </c>
      <c r="D764" s="154" t="s">
        <v>236</v>
      </c>
      <c r="E764" s="154" t="s">
        <v>62</v>
      </c>
      <c r="F764" s="155">
        <f>F765</f>
        <v>8331.3469800000003</v>
      </c>
      <c r="G764" s="120">
        <f t="shared" ref="G764:O764" si="528">G765</f>
        <v>0</v>
      </c>
      <c r="H764" s="10">
        <f t="shared" si="528"/>
        <v>0</v>
      </c>
      <c r="I764" s="10">
        <f t="shared" si="528"/>
        <v>0</v>
      </c>
      <c r="J764" s="10">
        <f t="shared" si="528"/>
        <v>0</v>
      </c>
      <c r="K764" s="10">
        <f t="shared" si="528"/>
        <v>0</v>
      </c>
      <c r="L764" s="10">
        <f t="shared" si="528"/>
        <v>0</v>
      </c>
      <c r="M764" s="10">
        <f t="shared" si="528"/>
        <v>8331.3469800000003</v>
      </c>
      <c r="N764" s="10">
        <f t="shared" si="528"/>
        <v>8662.4980200000009</v>
      </c>
      <c r="O764" s="10">
        <f t="shared" si="528"/>
        <v>9009.4187700000002</v>
      </c>
    </row>
    <row r="765" spans="1:15" outlineLevel="7">
      <c r="A765" s="153" t="s">
        <v>227</v>
      </c>
      <c r="B765" s="154" t="s">
        <v>103</v>
      </c>
      <c r="C765" s="154" t="s">
        <v>30</v>
      </c>
      <c r="D765" s="154" t="s">
        <v>236</v>
      </c>
      <c r="E765" s="154" t="s">
        <v>228</v>
      </c>
      <c r="F765" s="155">
        <f>G765+H765+I765+J765+K765+L765+M765</f>
        <v>8331.3469800000003</v>
      </c>
      <c r="G765" s="121"/>
      <c r="H765" s="16"/>
      <c r="I765" s="16"/>
      <c r="J765" s="17"/>
      <c r="K765" s="16"/>
      <c r="L765" s="16"/>
      <c r="M765" s="16">
        <v>8331.3469800000003</v>
      </c>
      <c r="N765" s="16">
        <v>8662.4980200000009</v>
      </c>
      <c r="O765" s="16">
        <v>9009.4187700000002</v>
      </c>
    </row>
    <row r="766" spans="1:15" ht="18" customHeight="1" outlineLevel="6">
      <c r="A766" s="153" t="s">
        <v>7</v>
      </c>
      <c r="B766" s="154" t="s">
        <v>103</v>
      </c>
      <c r="C766" s="154" t="s">
        <v>30</v>
      </c>
      <c r="D766" s="154" t="s">
        <v>8</v>
      </c>
      <c r="E766" s="154" t="s">
        <v>1</v>
      </c>
      <c r="F766" s="155">
        <f>F767</f>
        <v>25958.081160000002</v>
      </c>
      <c r="G766" s="120">
        <f t="shared" ref="G766:O767" si="529">G767</f>
        <v>0</v>
      </c>
      <c r="H766" s="10">
        <f t="shared" si="529"/>
        <v>0</v>
      </c>
      <c r="I766" s="10">
        <f t="shared" si="529"/>
        <v>0</v>
      </c>
      <c r="J766" s="10">
        <f t="shared" si="529"/>
        <v>0</v>
      </c>
      <c r="K766" s="10">
        <f t="shared" si="529"/>
        <v>0</v>
      </c>
      <c r="L766" s="10">
        <f t="shared" si="529"/>
        <v>0</v>
      </c>
      <c r="M766" s="10">
        <f t="shared" si="529"/>
        <v>25958.081160000002</v>
      </c>
      <c r="N766" s="60">
        <f t="shared" si="529"/>
        <v>26695.8871</v>
      </c>
      <c r="O766" s="60">
        <f t="shared" si="529"/>
        <v>27706.66145</v>
      </c>
    </row>
    <row r="767" spans="1:15" ht="26.4" outlineLevel="7">
      <c r="A767" s="153" t="s">
        <v>9</v>
      </c>
      <c r="B767" s="154" t="s">
        <v>103</v>
      </c>
      <c r="C767" s="154" t="s">
        <v>30</v>
      </c>
      <c r="D767" s="154" t="s">
        <v>10</v>
      </c>
      <c r="E767" s="154" t="s">
        <v>1</v>
      </c>
      <c r="F767" s="155">
        <f>F768</f>
        <v>25958.081160000002</v>
      </c>
      <c r="G767" s="118">
        <f t="shared" si="529"/>
        <v>0</v>
      </c>
      <c r="H767" s="8">
        <f t="shared" si="529"/>
        <v>0</v>
      </c>
      <c r="I767" s="8">
        <f t="shared" si="529"/>
        <v>0</v>
      </c>
      <c r="J767" s="8">
        <f t="shared" si="529"/>
        <v>0</v>
      </c>
      <c r="K767" s="8">
        <f t="shared" si="529"/>
        <v>0</v>
      </c>
      <c r="L767" s="8">
        <f t="shared" si="529"/>
        <v>0</v>
      </c>
      <c r="M767" s="8">
        <f t="shared" si="529"/>
        <v>25958.081160000002</v>
      </c>
      <c r="N767" s="8">
        <f t="shared" si="529"/>
        <v>26695.8871</v>
      </c>
      <c r="O767" s="8">
        <f t="shared" si="529"/>
        <v>27706.66145</v>
      </c>
    </row>
    <row r="768" spans="1:15" ht="39.6" outlineLevel="7">
      <c r="A768" s="153" t="s">
        <v>600</v>
      </c>
      <c r="B768" s="154" t="s">
        <v>103</v>
      </c>
      <c r="C768" s="154" t="s">
        <v>30</v>
      </c>
      <c r="D768" s="154" t="s">
        <v>336</v>
      </c>
      <c r="E768" s="154" t="s">
        <v>1</v>
      </c>
      <c r="F768" s="155">
        <f>F769</f>
        <v>25958.081160000002</v>
      </c>
      <c r="G768" s="120">
        <f t="shared" ref="G768:O768" si="530">G769</f>
        <v>0</v>
      </c>
      <c r="H768" s="10">
        <f t="shared" si="530"/>
        <v>0</v>
      </c>
      <c r="I768" s="10">
        <f t="shared" si="530"/>
        <v>0</v>
      </c>
      <c r="J768" s="10">
        <f t="shared" si="530"/>
        <v>0</v>
      </c>
      <c r="K768" s="10">
        <f t="shared" si="530"/>
        <v>0</v>
      </c>
      <c r="L768" s="10">
        <f t="shared" si="530"/>
        <v>0</v>
      </c>
      <c r="M768" s="10">
        <f t="shared" si="530"/>
        <v>25958.081160000002</v>
      </c>
      <c r="N768" s="10">
        <f t="shared" si="530"/>
        <v>26695.8871</v>
      </c>
      <c r="O768" s="10">
        <f t="shared" si="530"/>
        <v>27706.66145</v>
      </c>
    </row>
    <row r="769" spans="1:15" ht="15.6" outlineLevel="7">
      <c r="A769" s="153" t="s">
        <v>61</v>
      </c>
      <c r="B769" s="154" t="s">
        <v>103</v>
      </c>
      <c r="C769" s="154" t="s">
        <v>30</v>
      </c>
      <c r="D769" s="154" t="s">
        <v>336</v>
      </c>
      <c r="E769" s="154" t="s">
        <v>62</v>
      </c>
      <c r="F769" s="155">
        <f>F770</f>
        <v>25958.081160000002</v>
      </c>
      <c r="G769" s="120">
        <f t="shared" ref="G769:O769" si="531">G770</f>
        <v>0</v>
      </c>
      <c r="H769" s="10">
        <f t="shared" si="531"/>
        <v>0</v>
      </c>
      <c r="I769" s="10">
        <f t="shared" si="531"/>
        <v>0</v>
      </c>
      <c r="J769" s="10">
        <f t="shared" si="531"/>
        <v>0</v>
      </c>
      <c r="K769" s="10">
        <f t="shared" si="531"/>
        <v>0</v>
      </c>
      <c r="L769" s="10">
        <f t="shared" si="531"/>
        <v>0</v>
      </c>
      <c r="M769" s="10">
        <f t="shared" si="531"/>
        <v>25958.081160000002</v>
      </c>
      <c r="N769" s="10">
        <f t="shared" si="531"/>
        <v>26695.8871</v>
      </c>
      <c r="O769" s="10">
        <f t="shared" si="531"/>
        <v>27706.66145</v>
      </c>
    </row>
    <row r="770" spans="1:15" ht="26.4" outlineLevel="7">
      <c r="A770" s="153" t="s">
        <v>189</v>
      </c>
      <c r="B770" s="154" t="s">
        <v>103</v>
      </c>
      <c r="C770" s="154" t="s">
        <v>30</v>
      </c>
      <c r="D770" s="154" t="s">
        <v>336</v>
      </c>
      <c r="E770" s="154" t="s">
        <v>190</v>
      </c>
      <c r="F770" s="155">
        <f>G770+H770+I770+J770+K770+L770+M770</f>
        <v>25958.081160000002</v>
      </c>
      <c r="G770" s="120"/>
      <c r="H770" s="10"/>
      <c r="I770" s="10"/>
      <c r="J770" s="10"/>
      <c r="K770" s="10"/>
      <c r="L770" s="10"/>
      <c r="M770" s="10">
        <f>19944.39+6013.69116</f>
        <v>25958.081160000002</v>
      </c>
      <c r="N770" s="10">
        <f>20510.81068+6185.07642</f>
        <v>26695.8871</v>
      </c>
      <c r="O770" s="10">
        <f>21287.11932+6419.54213</f>
        <v>27706.66145</v>
      </c>
    </row>
    <row r="771" spans="1:15" ht="15.6" outlineLevel="6">
      <c r="A771" s="150" t="s">
        <v>237</v>
      </c>
      <c r="B771" s="151" t="s">
        <v>44</v>
      </c>
      <c r="C771" s="151" t="s">
        <v>3</v>
      </c>
      <c r="D771" s="151" t="s">
        <v>4</v>
      </c>
      <c r="E771" s="151" t="s">
        <v>1</v>
      </c>
      <c r="F771" s="152">
        <f t="shared" ref="F771:O771" si="532">F772+F795</f>
        <v>46034.368999999999</v>
      </c>
      <c r="G771" s="118">
        <f t="shared" si="532"/>
        <v>32550</v>
      </c>
      <c r="H771" s="8">
        <f t="shared" si="532"/>
        <v>3991.3690000000001</v>
      </c>
      <c r="I771" s="8">
        <f t="shared" si="532"/>
        <v>2083</v>
      </c>
      <c r="J771" s="8">
        <f t="shared" si="532"/>
        <v>0</v>
      </c>
      <c r="K771" s="8">
        <f t="shared" si="532"/>
        <v>0</v>
      </c>
      <c r="L771" s="8">
        <f t="shared" si="532"/>
        <v>5331</v>
      </c>
      <c r="M771" s="8">
        <f t="shared" si="532"/>
        <v>2079</v>
      </c>
      <c r="N771" s="8">
        <f t="shared" si="532"/>
        <v>40255.368999999999</v>
      </c>
      <c r="O771" s="8">
        <f t="shared" si="532"/>
        <v>40190.368999999999</v>
      </c>
    </row>
    <row r="772" spans="1:15" ht="15.6" outlineLevel="7">
      <c r="A772" s="153" t="s">
        <v>238</v>
      </c>
      <c r="B772" s="154" t="s">
        <v>44</v>
      </c>
      <c r="C772" s="154" t="s">
        <v>6</v>
      </c>
      <c r="D772" s="154" t="s">
        <v>4</v>
      </c>
      <c r="E772" s="154" t="s">
        <v>1</v>
      </c>
      <c r="F772" s="155">
        <f>F773</f>
        <v>2944</v>
      </c>
      <c r="G772" s="118">
        <f t="shared" ref="G772:O773" si="533">G773</f>
        <v>0</v>
      </c>
      <c r="H772" s="8">
        <f t="shared" si="533"/>
        <v>0</v>
      </c>
      <c r="I772" s="8">
        <f t="shared" si="533"/>
        <v>0</v>
      </c>
      <c r="J772" s="8">
        <f t="shared" si="533"/>
        <v>0</v>
      </c>
      <c r="K772" s="8">
        <f t="shared" si="533"/>
        <v>0</v>
      </c>
      <c r="L772" s="8">
        <f t="shared" si="533"/>
        <v>865</v>
      </c>
      <c r="M772" s="8">
        <f t="shared" si="533"/>
        <v>2079</v>
      </c>
      <c r="N772" s="8">
        <f t="shared" si="533"/>
        <v>865</v>
      </c>
      <c r="O772" s="8">
        <f t="shared" si="533"/>
        <v>800</v>
      </c>
    </row>
    <row r="773" spans="1:15" ht="26.4" outlineLevel="6">
      <c r="A773" s="153" t="s">
        <v>458</v>
      </c>
      <c r="B773" s="154" t="s">
        <v>44</v>
      </c>
      <c r="C773" s="154" t="s">
        <v>6</v>
      </c>
      <c r="D773" s="154" t="s">
        <v>177</v>
      </c>
      <c r="E773" s="154" t="s">
        <v>1</v>
      </c>
      <c r="F773" s="155">
        <f>F774</f>
        <v>2944</v>
      </c>
      <c r="G773" s="120">
        <f t="shared" si="533"/>
        <v>0</v>
      </c>
      <c r="H773" s="10">
        <f t="shared" si="533"/>
        <v>0</v>
      </c>
      <c r="I773" s="10">
        <f t="shared" si="533"/>
        <v>0</v>
      </c>
      <c r="J773" s="10">
        <f t="shared" si="533"/>
        <v>0</v>
      </c>
      <c r="K773" s="10">
        <f t="shared" si="533"/>
        <v>0</v>
      </c>
      <c r="L773" s="10">
        <f t="shared" si="533"/>
        <v>865</v>
      </c>
      <c r="M773" s="10">
        <f t="shared" si="533"/>
        <v>2079</v>
      </c>
      <c r="N773" s="64">
        <f t="shared" si="533"/>
        <v>865</v>
      </c>
      <c r="O773" s="64">
        <f t="shared" si="533"/>
        <v>800</v>
      </c>
    </row>
    <row r="774" spans="1:15" ht="26.4" outlineLevel="7">
      <c r="A774" s="153" t="s">
        <v>376</v>
      </c>
      <c r="B774" s="154" t="s">
        <v>44</v>
      </c>
      <c r="C774" s="154" t="s">
        <v>6</v>
      </c>
      <c r="D774" s="154" t="s">
        <v>239</v>
      </c>
      <c r="E774" s="154" t="s">
        <v>1</v>
      </c>
      <c r="F774" s="155">
        <f>F775+F780+F783+F786+F789+F792</f>
        <v>2944</v>
      </c>
      <c r="G774" s="120">
        <f t="shared" ref="G774:O774" si="534">G775+G780+G783+G786+G789+G792</f>
        <v>0</v>
      </c>
      <c r="H774" s="10">
        <f t="shared" si="534"/>
        <v>0</v>
      </c>
      <c r="I774" s="10">
        <f t="shared" si="534"/>
        <v>0</v>
      </c>
      <c r="J774" s="10">
        <f t="shared" si="534"/>
        <v>0</v>
      </c>
      <c r="K774" s="10">
        <f t="shared" si="534"/>
        <v>0</v>
      </c>
      <c r="L774" s="10">
        <f t="shared" si="534"/>
        <v>865</v>
      </c>
      <c r="M774" s="10">
        <f t="shared" si="534"/>
        <v>2079</v>
      </c>
      <c r="N774" s="10">
        <f t="shared" si="534"/>
        <v>865</v>
      </c>
      <c r="O774" s="10">
        <f t="shared" si="534"/>
        <v>800</v>
      </c>
    </row>
    <row r="775" spans="1:15" ht="15.6" outlineLevel="6">
      <c r="A775" s="153" t="s">
        <v>240</v>
      </c>
      <c r="B775" s="154" t="s">
        <v>44</v>
      </c>
      <c r="C775" s="154" t="s">
        <v>6</v>
      </c>
      <c r="D775" s="154" t="s">
        <v>241</v>
      </c>
      <c r="E775" s="154" t="s">
        <v>1</v>
      </c>
      <c r="F775" s="155">
        <f>F776+F778</f>
        <v>800</v>
      </c>
      <c r="G775" s="120">
        <f t="shared" ref="G775:O775" si="535">G776+G778</f>
        <v>0</v>
      </c>
      <c r="H775" s="10">
        <f t="shared" si="535"/>
        <v>0</v>
      </c>
      <c r="I775" s="10">
        <f t="shared" si="535"/>
        <v>0</v>
      </c>
      <c r="J775" s="10">
        <f t="shared" si="535"/>
        <v>0</v>
      </c>
      <c r="K775" s="10">
        <f t="shared" si="535"/>
        <v>0</v>
      </c>
      <c r="L775" s="10">
        <f t="shared" si="535"/>
        <v>800</v>
      </c>
      <c r="M775" s="10">
        <f t="shared" si="535"/>
        <v>0</v>
      </c>
      <c r="N775" s="10">
        <f t="shared" si="535"/>
        <v>800</v>
      </c>
      <c r="O775" s="10">
        <f t="shared" si="535"/>
        <v>800</v>
      </c>
    </row>
    <row r="776" spans="1:15" ht="41.25" customHeight="1" outlineLevel="7">
      <c r="A776" s="153" t="s">
        <v>12</v>
      </c>
      <c r="B776" s="154" t="s">
        <v>44</v>
      </c>
      <c r="C776" s="154" t="s">
        <v>6</v>
      </c>
      <c r="D776" s="154" t="s">
        <v>241</v>
      </c>
      <c r="E776" s="154" t="s">
        <v>13</v>
      </c>
      <c r="F776" s="155">
        <f>F777</f>
        <v>540</v>
      </c>
      <c r="G776" s="120">
        <f t="shared" ref="G776:O776" si="536">G777</f>
        <v>0</v>
      </c>
      <c r="H776" s="10">
        <f t="shared" si="536"/>
        <v>0</v>
      </c>
      <c r="I776" s="10">
        <f t="shared" si="536"/>
        <v>0</v>
      </c>
      <c r="J776" s="10">
        <f t="shared" si="536"/>
        <v>0</v>
      </c>
      <c r="K776" s="10">
        <f t="shared" si="536"/>
        <v>0</v>
      </c>
      <c r="L776" s="10">
        <f t="shared" si="536"/>
        <v>540</v>
      </c>
      <c r="M776" s="10">
        <f t="shared" si="536"/>
        <v>0</v>
      </c>
      <c r="N776" s="10">
        <f t="shared" si="536"/>
        <v>540</v>
      </c>
      <c r="O776" s="10">
        <f t="shared" si="536"/>
        <v>540</v>
      </c>
    </row>
    <row r="777" spans="1:15">
      <c r="A777" s="153" t="s">
        <v>72</v>
      </c>
      <c r="B777" s="154" t="s">
        <v>44</v>
      </c>
      <c r="C777" s="154" t="s">
        <v>6</v>
      </c>
      <c r="D777" s="154" t="s">
        <v>241</v>
      </c>
      <c r="E777" s="154" t="s">
        <v>73</v>
      </c>
      <c r="F777" s="155">
        <f>G777+H777+I777+J777+K777+L777+M777</f>
        <v>540</v>
      </c>
      <c r="G777" s="123"/>
      <c r="H777" s="17"/>
      <c r="I777" s="17"/>
      <c r="J777" s="17"/>
      <c r="K777" s="17"/>
      <c r="L777" s="17">
        <v>540</v>
      </c>
      <c r="M777" s="17"/>
      <c r="N777" s="17">
        <v>540</v>
      </c>
      <c r="O777" s="17">
        <v>540</v>
      </c>
    </row>
    <row r="778" spans="1:15" ht="26.4" outlineLevel="1">
      <c r="A778" s="153" t="s">
        <v>19</v>
      </c>
      <c r="B778" s="154" t="s">
        <v>44</v>
      </c>
      <c r="C778" s="154" t="s">
        <v>6</v>
      </c>
      <c r="D778" s="154" t="s">
        <v>241</v>
      </c>
      <c r="E778" s="154" t="s">
        <v>20</v>
      </c>
      <c r="F778" s="155">
        <f>F779</f>
        <v>260</v>
      </c>
      <c r="G778" s="120">
        <f t="shared" ref="G778:O778" si="537">G779</f>
        <v>0</v>
      </c>
      <c r="H778" s="10">
        <f t="shared" si="537"/>
        <v>0</v>
      </c>
      <c r="I778" s="10">
        <f t="shared" si="537"/>
        <v>0</v>
      </c>
      <c r="J778" s="10">
        <f t="shared" si="537"/>
        <v>0</v>
      </c>
      <c r="K778" s="10">
        <f t="shared" si="537"/>
        <v>0</v>
      </c>
      <c r="L778" s="10">
        <f t="shared" si="537"/>
        <v>260</v>
      </c>
      <c r="M778" s="10">
        <f t="shared" si="537"/>
        <v>0</v>
      </c>
      <c r="N778" s="10">
        <f t="shared" si="537"/>
        <v>260</v>
      </c>
      <c r="O778" s="10">
        <f t="shared" si="537"/>
        <v>260</v>
      </c>
    </row>
    <row r="779" spans="1:15" ht="25.8" customHeight="1" outlineLevel="2">
      <c r="A779" s="153" t="s">
        <v>21</v>
      </c>
      <c r="B779" s="154" t="s">
        <v>44</v>
      </c>
      <c r="C779" s="154" t="s">
        <v>6</v>
      </c>
      <c r="D779" s="154" t="s">
        <v>241</v>
      </c>
      <c r="E779" s="154" t="s">
        <v>22</v>
      </c>
      <c r="F779" s="155">
        <f>G779+H779+I779+J779+K779+L779+M779</f>
        <v>260</v>
      </c>
      <c r="G779" s="121"/>
      <c r="H779" s="16"/>
      <c r="I779" s="16"/>
      <c r="J779" s="16"/>
      <c r="K779" s="16"/>
      <c r="L779" s="16">
        <v>260</v>
      </c>
      <c r="M779" s="16"/>
      <c r="N779" s="16">
        <v>260</v>
      </c>
      <c r="O779" s="16">
        <v>260</v>
      </c>
    </row>
    <row r="780" spans="1:15" ht="26.4" hidden="1" outlineLevel="5">
      <c r="A780" s="100" t="s">
        <v>428</v>
      </c>
      <c r="B780" s="99" t="s">
        <v>44</v>
      </c>
      <c r="C780" s="159" t="s">
        <v>6</v>
      </c>
      <c r="D780" s="159" t="s">
        <v>429</v>
      </c>
      <c r="E780" s="159" t="s">
        <v>1</v>
      </c>
      <c r="F780" s="155">
        <f>F781</f>
        <v>0</v>
      </c>
      <c r="G780" s="123">
        <f t="shared" ref="G780:O780" si="538">G781</f>
        <v>0</v>
      </c>
      <c r="H780" s="17">
        <f t="shared" si="538"/>
        <v>0</v>
      </c>
      <c r="I780" s="17">
        <f t="shared" si="538"/>
        <v>0</v>
      </c>
      <c r="J780" s="17">
        <f t="shared" si="538"/>
        <v>0</v>
      </c>
      <c r="K780" s="17">
        <f t="shared" si="538"/>
        <v>0</v>
      </c>
      <c r="L780" s="17">
        <f t="shared" si="538"/>
        <v>0</v>
      </c>
      <c r="M780" s="17">
        <f t="shared" si="538"/>
        <v>0</v>
      </c>
      <c r="N780" s="17">
        <f t="shared" si="538"/>
        <v>0</v>
      </c>
      <c r="O780" s="17">
        <f t="shared" si="538"/>
        <v>0</v>
      </c>
    </row>
    <row r="781" spans="1:15" ht="26.4" hidden="1" outlineLevel="5">
      <c r="A781" s="165" t="s">
        <v>54</v>
      </c>
      <c r="B781" s="159" t="s">
        <v>44</v>
      </c>
      <c r="C781" s="159" t="s">
        <v>6</v>
      </c>
      <c r="D781" s="159" t="s">
        <v>429</v>
      </c>
      <c r="E781" s="159" t="s">
        <v>55</v>
      </c>
      <c r="F781" s="155">
        <f>F782</f>
        <v>0</v>
      </c>
      <c r="G781" s="123">
        <f t="shared" ref="G781:O781" si="539">G782</f>
        <v>0</v>
      </c>
      <c r="H781" s="17">
        <f t="shared" si="539"/>
        <v>0</v>
      </c>
      <c r="I781" s="17">
        <f t="shared" si="539"/>
        <v>0</v>
      </c>
      <c r="J781" s="17">
        <f t="shared" si="539"/>
        <v>0</v>
      </c>
      <c r="K781" s="17">
        <f t="shared" si="539"/>
        <v>0</v>
      </c>
      <c r="L781" s="17">
        <f t="shared" si="539"/>
        <v>0</v>
      </c>
      <c r="M781" s="17">
        <f t="shared" si="539"/>
        <v>0</v>
      </c>
      <c r="N781" s="17">
        <f t="shared" si="539"/>
        <v>0</v>
      </c>
      <c r="O781" s="17">
        <f t="shared" si="539"/>
        <v>0</v>
      </c>
    </row>
    <row r="782" spans="1:15" hidden="1" outlineLevel="5">
      <c r="A782" s="100" t="s">
        <v>56</v>
      </c>
      <c r="B782" s="99" t="s">
        <v>44</v>
      </c>
      <c r="C782" s="159" t="s">
        <v>6</v>
      </c>
      <c r="D782" s="159" t="s">
        <v>429</v>
      </c>
      <c r="E782" s="159" t="s">
        <v>57</v>
      </c>
      <c r="F782" s="155">
        <f>G782+H782+I782+J782+K782+L782+M782</f>
        <v>0</v>
      </c>
      <c r="G782" s="121"/>
      <c r="H782" s="16"/>
      <c r="I782" s="16"/>
      <c r="J782" s="16"/>
      <c r="K782" s="16"/>
      <c r="L782" s="16"/>
      <c r="M782" s="16"/>
      <c r="N782" s="16"/>
      <c r="O782" s="16"/>
    </row>
    <row r="783" spans="1:15" ht="28.2" hidden="1" customHeight="1" outlineLevel="5">
      <c r="A783" s="165" t="s">
        <v>557</v>
      </c>
      <c r="B783" s="159" t="s">
        <v>44</v>
      </c>
      <c r="C783" s="159" t="s">
        <v>6</v>
      </c>
      <c r="D783" s="164" t="s">
        <v>621</v>
      </c>
      <c r="E783" s="159" t="s">
        <v>1</v>
      </c>
      <c r="F783" s="155">
        <f>F784</f>
        <v>0</v>
      </c>
      <c r="G783" s="123">
        <f t="shared" ref="G783:O783" si="540">G784</f>
        <v>0</v>
      </c>
      <c r="H783" s="17">
        <f t="shared" si="540"/>
        <v>0</v>
      </c>
      <c r="I783" s="17">
        <f t="shared" si="540"/>
        <v>0</v>
      </c>
      <c r="J783" s="17">
        <f t="shared" si="540"/>
        <v>0</v>
      </c>
      <c r="K783" s="17">
        <f t="shared" si="540"/>
        <v>0</v>
      </c>
      <c r="L783" s="17">
        <f t="shared" si="540"/>
        <v>0</v>
      </c>
      <c r="M783" s="17">
        <f t="shared" si="540"/>
        <v>0</v>
      </c>
      <c r="N783" s="17">
        <f t="shared" si="540"/>
        <v>0</v>
      </c>
      <c r="O783" s="17">
        <f t="shared" si="540"/>
        <v>0</v>
      </c>
    </row>
    <row r="784" spans="1:15" ht="26.4" hidden="1" outlineLevel="5">
      <c r="A784" s="100" t="s">
        <v>54</v>
      </c>
      <c r="B784" s="99" t="s">
        <v>44</v>
      </c>
      <c r="C784" s="159" t="s">
        <v>6</v>
      </c>
      <c r="D784" s="164" t="s">
        <v>621</v>
      </c>
      <c r="E784" s="159" t="s">
        <v>55</v>
      </c>
      <c r="F784" s="155">
        <f>F785</f>
        <v>0</v>
      </c>
      <c r="G784" s="123">
        <f t="shared" ref="G784:O784" si="541">G785</f>
        <v>0</v>
      </c>
      <c r="H784" s="17">
        <f t="shared" si="541"/>
        <v>0</v>
      </c>
      <c r="I784" s="17">
        <f t="shared" si="541"/>
        <v>0</v>
      </c>
      <c r="J784" s="17">
        <f t="shared" si="541"/>
        <v>0</v>
      </c>
      <c r="K784" s="17">
        <f t="shared" si="541"/>
        <v>0</v>
      </c>
      <c r="L784" s="17">
        <f t="shared" si="541"/>
        <v>0</v>
      </c>
      <c r="M784" s="17">
        <f t="shared" si="541"/>
        <v>0</v>
      </c>
      <c r="N784" s="17">
        <f t="shared" si="541"/>
        <v>0</v>
      </c>
      <c r="O784" s="17">
        <f t="shared" si="541"/>
        <v>0</v>
      </c>
    </row>
    <row r="785" spans="1:15" hidden="1" outlineLevel="5">
      <c r="A785" s="165" t="s">
        <v>56</v>
      </c>
      <c r="B785" s="159" t="s">
        <v>44</v>
      </c>
      <c r="C785" s="159" t="s">
        <v>6</v>
      </c>
      <c r="D785" s="164" t="s">
        <v>621</v>
      </c>
      <c r="E785" s="159" t="s">
        <v>57</v>
      </c>
      <c r="F785" s="155">
        <f>G785+H785+I785+J785+K785+L785+M785</f>
        <v>0</v>
      </c>
      <c r="G785" s="121"/>
      <c r="H785" s="16"/>
      <c r="I785" s="16"/>
      <c r="J785" s="16"/>
      <c r="K785" s="16"/>
      <c r="L785" s="16"/>
      <c r="M785" s="16"/>
      <c r="N785" s="16"/>
      <c r="O785" s="16"/>
    </row>
    <row r="786" spans="1:15" ht="26.4" outlineLevel="5">
      <c r="A786" s="102" t="s">
        <v>601</v>
      </c>
      <c r="B786" s="99" t="s">
        <v>44</v>
      </c>
      <c r="C786" s="159" t="s">
        <v>6</v>
      </c>
      <c r="D786" s="159" t="s">
        <v>437</v>
      </c>
      <c r="E786" s="159" t="s">
        <v>1</v>
      </c>
      <c r="F786" s="155">
        <f>F787</f>
        <v>2079</v>
      </c>
      <c r="G786" s="123">
        <f t="shared" ref="G786:O786" si="542">G787</f>
        <v>0</v>
      </c>
      <c r="H786" s="17">
        <f t="shared" si="542"/>
        <v>0</v>
      </c>
      <c r="I786" s="17">
        <f t="shared" si="542"/>
        <v>0</v>
      </c>
      <c r="J786" s="17">
        <f t="shared" si="542"/>
        <v>0</v>
      </c>
      <c r="K786" s="17">
        <f t="shared" si="542"/>
        <v>0</v>
      </c>
      <c r="L786" s="17">
        <f t="shared" si="542"/>
        <v>0</v>
      </c>
      <c r="M786" s="17">
        <f t="shared" si="542"/>
        <v>2079</v>
      </c>
      <c r="N786" s="17">
        <f t="shared" si="542"/>
        <v>0</v>
      </c>
      <c r="O786" s="17">
        <f t="shared" si="542"/>
        <v>0</v>
      </c>
    </row>
    <row r="787" spans="1:15" ht="26.4" outlineLevel="5">
      <c r="A787" s="161" t="s">
        <v>54</v>
      </c>
      <c r="B787" s="159" t="s">
        <v>44</v>
      </c>
      <c r="C787" s="159" t="s">
        <v>6</v>
      </c>
      <c r="D787" s="159" t="s">
        <v>437</v>
      </c>
      <c r="E787" s="159">
        <v>600</v>
      </c>
      <c r="F787" s="155">
        <f>F788</f>
        <v>2079</v>
      </c>
      <c r="G787" s="123">
        <f t="shared" ref="G787:O787" si="543">G788</f>
        <v>0</v>
      </c>
      <c r="H787" s="17">
        <f t="shared" si="543"/>
        <v>0</v>
      </c>
      <c r="I787" s="17">
        <f t="shared" si="543"/>
        <v>0</v>
      </c>
      <c r="J787" s="17">
        <f t="shared" si="543"/>
        <v>0</v>
      </c>
      <c r="K787" s="17">
        <f t="shared" si="543"/>
        <v>0</v>
      </c>
      <c r="L787" s="17">
        <f t="shared" si="543"/>
        <v>0</v>
      </c>
      <c r="M787" s="17">
        <f t="shared" si="543"/>
        <v>2079</v>
      </c>
      <c r="N787" s="17">
        <f t="shared" si="543"/>
        <v>0</v>
      </c>
      <c r="O787" s="17">
        <f t="shared" si="543"/>
        <v>0</v>
      </c>
    </row>
    <row r="788" spans="1:15" outlineLevel="5">
      <c r="A788" s="102" t="s">
        <v>56</v>
      </c>
      <c r="B788" s="99" t="s">
        <v>44</v>
      </c>
      <c r="C788" s="159" t="s">
        <v>6</v>
      </c>
      <c r="D788" s="159" t="s">
        <v>437</v>
      </c>
      <c r="E788" s="159">
        <v>610</v>
      </c>
      <c r="F788" s="155">
        <f>G788+H788+I788+J788+K788+L788+M788</f>
        <v>2079</v>
      </c>
      <c r="G788" s="121"/>
      <c r="H788" s="16"/>
      <c r="I788" s="16"/>
      <c r="J788" s="16"/>
      <c r="K788" s="16"/>
      <c r="L788" s="16"/>
      <c r="M788" s="16">
        <v>2079</v>
      </c>
      <c r="N788" s="16">
        <v>0</v>
      </c>
      <c r="O788" s="16">
        <v>0</v>
      </c>
    </row>
    <row r="789" spans="1:15" ht="52.8" outlineLevel="5">
      <c r="A789" s="161" t="s">
        <v>439</v>
      </c>
      <c r="B789" s="159" t="s">
        <v>44</v>
      </c>
      <c r="C789" s="159" t="s">
        <v>6</v>
      </c>
      <c r="D789" s="159" t="s">
        <v>438</v>
      </c>
      <c r="E789" s="159" t="s">
        <v>1</v>
      </c>
      <c r="F789" s="155">
        <f>F790</f>
        <v>21</v>
      </c>
      <c r="G789" s="123">
        <f t="shared" ref="G789:O789" si="544">G790</f>
        <v>0</v>
      </c>
      <c r="H789" s="17">
        <f t="shared" si="544"/>
        <v>0</v>
      </c>
      <c r="I789" s="17">
        <f t="shared" si="544"/>
        <v>0</v>
      </c>
      <c r="J789" s="17">
        <f t="shared" si="544"/>
        <v>0</v>
      </c>
      <c r="K789" s="17">
        <f t="shared" si="544"/>
        <v>0</v>
      </c>
      <c r="L789" s="17">
        <f t="shared" si="544"/>
        <v>21</v>
      </c>
      <c r="M789" s="17">
        <f t="shared" si="544"/>
        <v>0</v>
      </c>
      <c r="N789" s="17">
        <f t="shared" si="544"/>
        <v>21</v>
      </c>
      <c r="O789" s="17">
        <f t="shared" si="544"/>
        <v>0</v>
      </c>
    </row>
    <row r="790" spans="1:15" ht="26.4" outlineLevel="5">
      <c r="A790" s="102" t="s">
        <v>54</v>
      </c>
      <c r="B790" s="99" t="s">
        <v>44</v>
      </c>
      <c r="C790" s="159" t="s">
        <v>6</v>
      </c>
      <c r="D790" s="159" t="s">
        <v>438</v>
      </c>
      <c r="E790" s="159">
        <v>600</v>
      </c>
      <c r="F790" s="155">
        <f>F791</f>
        <v>21</v>
      </c>
      <c r="G790" s="123">
        <f t="shared" ref="G790:O790" si="545">G791</f>
        <v>0</v>
      </c>
      <c r="H790" s="17">
        <f t="shared" si="545"/>
        <v>0</v>
      </c>
      <c r="I790" s="17">
        <f t="shared" si="545"/>
        <v>0</v>
      </c>
      <c r="J790" s="17">
        <f t="shared" si="545"/>
        <v>0</v>
      </c>
      <c r="K790" s="17">
        <f t="shared" si="545"/>
        <v>0</v>
      </c>
      <c r="L790" s="17">
        <f t="shared" si="545"/>
        <v>21</v>
      </c>
      <c r="M790" s="17">
        <f t="shared" si="545"/>
        <v>0</v>
      </c>
      <c r="N790" s="17">
        <f t="shared" si="545"/>
        <v>21</v>
      </c>
      <c r="O790" s="17">
        <f t="shared" si="545"/>
        <v>0</v>
      </c>
    </row>
    <row r="791" spans="1:15" outlineLevel="5">
      <c r="A791" s="160" t="s">
        <v>56</v>
      </c>
      <c r="B791" s="159" t="s">
        <v>44</v>
      </c>
      <c r="C791" s="159" t="s">
        <v>6</v>
      </c>
      <c r="D791" s="159" t="s">
        <v>438</v>
      </c>
      <c r="E791" s="159">
        <v>610</v>
      </c>
      <c r="F791" s="155">
        <f>G791+H791+I791+J791+K791+L791+M791</f>
        <v>21</v>
      </c>
      <c r="G791" s="121"/>
      <c r="H791" s="16"/>
      <c r="I791" s="16"/>
      <c r="J791" s="16"/>
      <c r="K791" s="16"/>
      <c r="L791" s="16">
        <v>21</v>
      </c>
      <c r="M791" s="16"/>
      <c r="N791" s="16">
        <v>21</v>
      </c>
      <c r="O791" s="16">
        <v>0</v>
      </c>
    </row>
    <row r="792" spans="1:15" ht="39.6" outlineLevel="4">
      <c r="A792" s="161" t="s">
        <v>602</v>
      </c>
      <c r="B792" s="154" t="s">
        <v>44</v>
      </c>
      <c r="C792" s="154" t="s">
        <v>6</v>
      </c>
      <c r="D792" s="154" t="s">
        <v>603</v>
      </c>
      <c r="E792" s="154" t="s">
        <v>1</v>
      </c>
      <c r="F792" s="155">
        <f>F793</f>
        <v>44</v>
      </c>
      <c r="G792" s="123">
        <f t="shared" ref="G792:O792" si="546">G793</f>
        <v>0</v>
      </c>
      <c r="H792" s="17">
        <f t="shared" si="546"/>
        <v>0</v>
      </c>
      <c r="I792" s="17">
        <f t="shared" si="546"/>
        <v>0</v>
      </c>
      <c r="J792" s="17">
        <f t="shared" si="546"/>
        <v>0</v>
      </c>
      <c r="K792" s="17">
        <f t="shared" si="546"/>
        <v>0</v>
      </c>
      <c r="L792" s="17">
        <f t="shared" si="546"/>
        <v>44</v>
      </c>
      <c r="M792" s="17">
        <f t="shared" si="546"/>
        <v>0</v>
      </c>
      <c r="N792" s="17">
        <f t="shared" si="546"/>
        <v>44</v>
      </c>
      <c r="O792" s="17">
        <f t="shared" si="546"/>
        <v>0</v>
      </c>
    </row>
    <row r="793" spans="1:15" ht="26.4" outlineLevel="4">
      <c r="A793" s="153" t="s">
        <v>54</v>
      </c>
      <c r="B793" s="154" t="s">
        <v>44</v>
      </c>
      <c r="C793" s="154" t="s">
        <v>6</v>
      </c>
      <c r="D793" s="154" t="s">
        <v>603</v>
      </c>
      <c r="E793" s="154" t="s">
        <v>55</v>
      </c>
      <c r="F793" s="155">
        <f>F794</f>
        <v>44</v>
      </c>
      <c r="G793" s="123">
        <f t="shared" ref="G793:O793" si="547">G794</f>
        <v>0</v>
      </c>
      <c r="H793" s="17">
        <f t="shared" si="547"/>
        <v>0</v>
      </c>
      <c r="I793" s="17">
        <f t="shared" si="547"/>
        <v>0</v>
      </c>
      <c r="J793" s="17">
        <f t="shared" si="547"/>
        <v>0</v>
      </c>
      <c r="K793" s="17">
        <f t="shared" si="547"/>
        <v>0</v>
      </c>
      <c r="L793" s="17">
        <f t="shared" si="547"/>
        <v>44</v>
      </c>
      <c r="M793" s="17">
        <f t="shared" si="547"/>
        <v>0</v>
      </c>
      <c r="N793" s="17">
        <f t="shared" si="547"/>
        <v>44</v>
      </c>
      <c r="O793" s="17">
        <f t="shared" si="547"/>
        <v>0</v>
      </c>
    </row>
    <row r="794" spans="1:15" outlineLevel="4">
      <c r="A794" s="153" t="s">
        <v>56</v>
      </c>
      <c r="B794" s="154" t="s">
        <v>44</v>
      </c>
      <c r="C794" s="154" t="s">
        <v>6</v>
      </c>
      <c r="D794" s="154" t="s">
        <v>603</v>
      </c>
      <c r="E794" s="154" t="s">
        <v>57</v>
      </c>
      <c r="F794" s="155">
        <f>G794+H794+I794+J794+K794+L794+M794</f>
        <v>44</v>
      </c>
      <c r="G794" s="121"/>
      <c r="H794" s="16"/>
      <c r="I794" s="16"/>
      <c r="J794" s="16"/>
      <c r="K794" s="16"/>
      <c r="L794" s="16">
        <v>44</v>
      </c>
      <c r="M794" s="16"/>
      <c r="N794" s="16">
        <v>44</v>
      </c>
      <c r="O794" s="16">
        <v>0</v>
      </c>
    </row>
    <row r="795" spans="1:15" ht="18" customHeight="1" outlineLevel="4">
      <c r="A795" s="153" t="s">
        <v>431</v>
      </c>
      <c r="B795" s="154" t="s">
        <v>44</v>
      </c>
      <c r="C795" s="154" t="s">
        <v>17</v>
      </c>
      <c r="D795" s="154" t="s">
        <v>4</v>
      </c>
      <c r="E795" s="154" t="s">
        <v>1</v>
      </c>
      <c r="F795" s="155">
        <f>F796+F810+F818</f>
        <v>43090.368999999999</v>
      </c>
      <c r="G795" s="133">
        <f t="shared" ref="G795:O795" si="548">G796+G810+G818</f>
        <v>32550</v>
      </c>
      <c r="H795" s="15">
        <f t="shared" si="548"/>
        <v>3991.3690000000001</v>
      </c>
      <c r="I795" s="15">
        <f t="shared" si="548"/>
        <v>2083</v>
      </c>
      <c r="J795" s="15">
        <f t="shared" si="548"/>
        <v>0</v>
      </c>
      <c r="K795" s="15">
        <f t="shared" si="548"/>
        <v>0</v>
      </c>
      <c r="L795" s="15">
        <f t="shared" si="548"/>
        <v>4466</v>
      </c>
      <c r="M795" s="15">
        <f t="shared" si="548"/>
        <v>0</v>
      </c>
      <c r="N795" s="15">
        <f t="shared" si="548"/>
        <v>39390.368999999999</v>
      </c>
      <c r="O795" s="15">
        <f t="shared" si="548"/>
        <v>39390.368999999999</v>
      </c>
    </row>
    <row r="796" spans="1:15" ht="26.4" outlineLevel="4">
      <c r="A796" s="153" t="s">
        <v>455</v>
      </c>
      <c r="B796" s="154" t="s">
        <v>44</v>
      </c>
      <c r="C796" s="154" t="s">
        <v>17</v>
      </c>
      <c r="D796" s="154" t="s">
        <v>147</v>
      </c>
      <c r="E796" s="154" t="s">
        <v>1</v>
      </c>
      <c r="F796" s="155">
        <f>F797+F805</f>
        <v>42333.368999999999</v>
      </c>
      <c r="G796" s="123">
        <f t="shared" ref="G796:O796" si="549">G797+G805</f>
        <v>32550</v>
      </c>
      <c r="H796" s="17">
        <f t="shared" si="549"/>
        <v>3991.3690000000001</v>
      </c>
      <c r="I796" s="17">
        <f t="shared" si="549"/>
        <v>2083</v>
      </c>
      <c r="J796" s="17">
        <f t="shared" si="549"/>
        <v>0</v>
      </c>
      <c r="K796" s="17">
        <f t="shared" si="549"/>
        <v>0</v>
      </c>
      <c r="L796" s="17">
        <f t="shared" si="549"/>
        <v>3709</v>
      </c>
      <c r="M796" s="17">
        <f t="shared" si="549"/>
        <v>0</v>
      </c>
      <c r="N796" s="17">
        <f t="shared" si="549"/>
        <v>39333.368999999999</v>
      </c>
      <c r="O796" s="17">
        <f t="shared" si="549"/>
        <v>39333.368999999999</v>
      </c>
    </row>
    <row r="797" spans="1:15" ht="39.6" outlineLevel="4">
      <c r="A797" s="153" t="s">
        <v>593</v>
      </c>
      <c r="B797" s="154" t="s">
        <v>44</v>
      </c>
      <c r="C797" s="154" t="s">
        <v>17</v>
      </c>
      <c r="D797" s="154" t="s">
        <v>164</v>
      </c>
      <c r="E797" s="154" t="s">
        <v>1</v>
      </c>
      <c r="F797" s="155">
        <f>F798</f>
        <v>42329.368999999999</v>
      </c>
      <c r="G797" s="123">
        <f t="shared" ref="G797:O797" si="550">G798</f>
        <v>32550</v>
      </c>
      <c r="H797" s="17">
        <f t="shared" si="550"/>
        <v>3991.3690000000001</v>
      </c>
      <c r="I797" s="17">
        <f t="shared" si="550"/>
        <v>2083</v>
      </c>
      <c r="J797" s="17">
        <f t="shared" si="550"/>
        <v>0</v>
      </c>
      <c r="K797" s="17">
        <f t="shared" si="550"/>
        <v>0</v>
      </c>
      <c r="L797" s="17">
        <f t="shared" si="550"/>
        <v>3705</v>
      </c>
      <c r="M797" s="17">
        <f t="shared" si="550"/>
        <v>0</v>
      </c>
      <c r="N797" s="17">
        <f t="shared" si="550"/>
        <v>39329.368999999999</v>
      </c>
      <c r="O797" s="17">
        <f t="shared" si="550"/>
        <v>39329.368999999999</v>
      </c>
    </row>
    <row r="798" spans="1:15" ht="26.4" outlineLevel="4">
      <c r="A798" s="153" t="s">
        <v>363</v>
      </c>
      <c r="B798" s="154" t="s">
        <v>44</v>
      </c>
      <c r="C798" s="154" t="s">
        <v>17</v>
      </c>
      <c r="D798" s="154" t="s">
        <v>172</v>
      </c>
      <c r="E798" s="154" t="s">
        <v>1</v>
      </c>
      <c r="F798" s="155">
        <f>F799+F802</f>
        <v>42329.368999999999</v>
      </c>
      <c r="G798" s="123">
        <f t="shared" ref="G798:O798" si="551">G799+G802</f>
        <v>32550</v>
      </c>
      <c r="H798" s="17">
        <f t="shared" si="551"/>
        <v>3991.3690000000001</v>
      </c>
      <c r="I798" s="17">
        <f t="shared" si="551"/>
        <v>2083</v>
      </c>
      <c r="J798" s="17">
        <f t="shared" si="551"/>
        <v>0</v>
      </c>
      <c r="K798" s="17">
        <f t="shared" si="551"/>
        <v>0</v>
      </c>
      <c r="L798" s="17">
        <f t="shared" si="551"/>
        <v>3705</v>
      </c>
      <c r="M798" s="17">
        <f t="shared" si="551"/>
        <v>0</v>
      </c>
      <c r="N798" s="17">
        <f t="shared" si="551"/>
        <v>39329.368999999999</v>
      </c>
      <c r="O798" s="17">
        <f t="shared" si="551"/>
        <v>39329.368999999999</v>
      </c>
    </row>
    <row r="799" spans="1:15" ht="26.4" outlineLevel="4">
      <c r="A799" s="153" t="s">
        <v>481</v>
      </c>
      <c r="B799" s="154" t="s">
        <v>44</v>
      </c>
      <c r="C799" s="154" t="s">
        <v>17</v>
      </c>
      <c r="D799" s="154" t="s">
        <v>173</v>
      </c>
      <c r="E799" s="154" t="s">
        <v>1</v>
      </c>
      <c r="F799" s="155">
        <f>F800</f>
        <v>41429.368999999999</v>
      </c>
      <c r="G799" s="123">
        <f t="shared" ref="G799:O799" si="552">G800</f>
        <v>32550</v>
      </c>
      <c r="H799" s="17">
        <f t="shared" si="552"/>
        <v>3991.3690000000001</v>
      </c>
      <c r="I799" s="17">
        <f t="shared" si="552"/>
        <v>2083</v>
      </c>
      <c r="J799" s="17">
        <f t="shared" si="552"/>
        <v>0</v>
      </c>
      <c r="K799" s="17">
        <f t="shared" si="552"/>
        <v>0</v>
      </c>
      <c r="L799" s="17">
        <f t="shared" si="552"/>
        <v>2805</v>
      </c>
      <c r="M799" s="17">
        <f t="shared" si="552"/>
        <v>0</v>
      </c>
      <c r="N799" s="76">
        <f t="shared" si="552"/>
        <v>38429.368999999999</v>
      </c>
      <c r="O799" s="76">
        <f t="shared" si="552"/>
        <v>38429.368999999999</v>
      </c>
    </row>
    <row r="800" spans="1:15" ht="26.4" outlineLevel="4">
      <c r="A800" s="153" t="s">
        <v>54</v>
      </c>
      <c r="B800" s="154" t="s">
        <v>44</v>
      </c>
      <c r="C800" s="154" t="s">
        <v>17</v>
      </c>
      <c r="D800" s="154" t="s">
        <v>173</v>
      </c>
      <c r="E800" s="154" t="s">
        <v>55</v>
      </c>
      <c r="F800" s="155">
        <f>F801</f>
        <v>41429.368999999999</v>
      </c>
      <c r="G800" s="123">
        <f t="shared" ref="G800:O800" si="553">G801</f>
        <v>32550</v>
      </c>
      <c r="H800" s="17">
        <f t="shared" si="553"/>
        <v>3991.3690000000001</v>
      </c>
      <c r="I800" s="17">
        <f t="shared" si="553"/>
        <v>2083</v>
      </c>
      <c r="J800" s="17">
        <f t="shared" si="553"/>
        <v>0</v>
      </c>
      <c r="K800" s="17">
        <f t="shared" si="553"/>
        <v>0</v>
      </c>
      <c r="L800" s="17">
        <f t="shared" si="553"/>
        <v>2805</v>
      </c>
      <c r="M800" s="17">
        <f t="shared" si="553"/>
        <v>0</v>
      </c>
      <c r="N800" s="76">
        <f t="shared" si="553"/>
        <v>38429.368999999999</v>
      </c>
      <c r="O800" s="76">
        <f t="shared" si="553"/>
        <v>38429.368999999999</v>
      </c>
    </row>
    <row r="801" spans="1:15" outlineLevel="4">
      <c r="A801" s="153" t="s">
        <v>56</v>
      </c>
      <c r="B801" s="154" t="s">
        <v>44</v>
      </c>
      <c r="C801" s="154" t="s">
        <v>17</v>
      </c>
      <c r="D801" s="154" t="s">
        <v>173</v>
      </c>
      <c r="E801" s="154" t="s">
        <v>57</v>
      </c>
      <c r="F801" s="155">
        <f>G801+H801+I801+J801+K801+L801+M801</f>
        <v>41429.368999999999</v>
      </c>
      <c r="G801" s="121">
        <f>25000+7550</f>
        <v>32550</v>
      </c>
      <c r="H801" s="16">
        <v>3991.3690000000001</v>
      </c>
      <c r="I801" s="16">
        <v>2083</v>
      </c>
      <c r="J801" s="16"/>
      <c r="K801" s="16"/>
      <c r="L801" s="16">
        <f>65+46+44+200+1000+750+100+300+300</f>
        <v>2805</v>
      </c>
      <c r="M801" s="16"/>
      <c r="N801" s="75">
        <f>41129.369+300-3000</f>
        <v>38429.368999999999</v>
      </c>
      <c r="O801" s="75">
        <v>38429.368999999999</v>
      </c>
    </row>
    <row r="802" spans="1:15" ht="26.4" outlineLevel="4">
      <c r="A802" s="153" t="s">
        <v>604</v>
      </c>
      <c r="B802" s="154" t="s">
        <v>44</v>
      </c>
      <c r="C802" s="154" t="s">
        <v>17</v>
      </c>
      <c r="D802" s="154" t="s">
        <v>425</v>
      </c>
      <c r="E802" s="154" t="s">
        <v>1</v>
      </c>
      <c r="F802" s="155">
        <f>F803</f>
        <v>900</v>
      </c>
      <c r="G802" s="123">
        <f t="shared" ref="G802:O802" si="554">G803</f>
        <v>0</v>
      </c>
      <c r="H802" s="17">
        <f t="shared" si="554"/>
        <v>0</v>
      </c>
      <c r="I802" s="17">
        <f t="shared" si="554"/>
        <v>0</v>
      </c>
      <c r="J802" s="17">
        <f t="shared" si="554"/>
        <v>0</v>
      </c>
      <c r="K802" s="17">
        <f t="shared" si="554"/>
        <v>0</v>
      </c>
      <c r="L802" s="17">
        <f t="shared" si="554"/>
        <v>900</v>
      </c>
      <c r="M802" s="17">
        <f t="shared" si="554"/>
        <v>0</v>
      </c>
      <c r="N802" s="17">
        <f t="shared" si="554"/>
        <v>900</v>
      </c>
      <c r="O802" s="17">
        <f t="shared" si="554"/>
        <v>900</v>
      </c>
    </row>
    <row r="803" spans="1:15" ht="26.4" outlineLevel="4">
      <c r="A803" s="153" t="s">
        <v>54</v>
      </c>
      <c r="B803" s="154" t="s">
        <v>44</v>
      </c>
      <c r="C803" s="154" t="s">
        <v>17</v>
      </c>
      <c r="D803" s="154" t="s">
        <v>425</v>
      </c>
      <c r="E803" s="154" t="s">
        <v>55</v>
      </c>
      <c r="F803" s="155">
        <f>F804</f>
        <v>900</v>
      </c>
      <c r="G803" s="123">
        <f t="shared" ref="G803:O803" si="555">G804</f>
        <v>0</v>
      </c>
      <c r="H803" s="17">
        <f t="shared" si="555"/>
        <v>0</v>
      </c>
      <c r="I803" s="17">
        <f t="shared" si="555"/>
        <v>0</v>
      </c>
      <c r="J803" s="17">
        <f t="shared" si="555"/>
        <v>0</v>
      </c>
      <c r="K803" s="17">
        <f t="shared" si="555"/>
        <v>0</v>
      </c>
      <c r="L803" s="17">
        <f t="shared" si="555"/>
        <v>900</v>
      </c>
      <c r="M803" s="17">
        <f t="shared" si="555"/>
        <v>0</v>
      </c>
      <c r="N803" s="17">
        <f t="shared" si="555"/>
        <v>900</v>
      </c>
      <c r="O803" s="17">
        <f t="shared" si="555"/>
        <v>900</v>
      </c>
    </row>
    <row r="804" spans="1:15" outlineLevel="4">
      <c r="A804" s="153" t="s">
        <v>56</v>
      </c>
      <c r="B804" s="154" t="s">
        <v>44</v>
      </c>
      <c r="C804" s="154" t="s">
        <v>17</v>
      </c>
      <c r="D804" s="154" t="s">
        <v>425</v>
      </c>
      <c r="E804" s="154" t="s">
        <v>57</v>
      </c>
      <c r="F804" s="155">
        <f>G804+H804+I804+J804+K804+L804+M804</f>
        <v>900</v>
      </c>
      <c r="G804" s="121"/>
      <c r="H804" s="16"/>
      <c r="I804" s="16"/>
      <c r="J804" s="16"/>
      <c r="K804" s="16"/>
      <c r="L804" s="16">
        <v>900</v>
      </c>
      <c r="M804" s="16"/>
      <c r="N804" s="16">
        <v>900</v>
      </c>
      <c r="O804" s="16">
        <v>900</v>
      </c>
    </row>
    <row r="805" spans="1:15" ht="26.4" outlineLevel="4">
      <c r="A805" s="153" t="s">
        <v>605</v>
      </c>
      <c r="B805" s="154" t="s">
        <v>44</v>
      </c>
      <c r="C805" s="154" t="s">
        <v>17</v>
      </c>
      <c r="D805" s="154" t="s">
        <v>301</v>
      </c>
      <c r="E805" s="154" t="s">
        <v>1</v>
      </c>
      <c r="F805" s="155">
        <f>F806</f>
        <v>4</v>
      </c>
      <c r="G805" s="123">
        <f t="shared" ref="G805:O805" si="556">G806</f>
        <v>0</v>
      </c>
      <c r="H805" s="17">
        <f t="shared" si="556"/>
        <v>0</v>
      </c>
      <c r="I805" s="17">
        <f t="shared" si="556"/>
        <v>0</v>
      </c>
      <c r="J805" s="17">
        <f t="shared" si="556"/>
        <v>0</v>
      </c>
      <c r="K805" s="17">
        <f t="shared" si="556"/>
        <v>0</v>
      </c>
      <c r="L805" s="17">
        <f t="shared" si="556"/>
        <v>4</v>
      </c>
      <c r="M805" s="17">
        <f t="shared" si="556"/>
        <v>0</v>
      </c>
      <c r="N805" s="66">
        <f t="shared" si="556"/>
        <v>4</v>
      </c>
      <c r="O805" s="66">
        <f t="shared" si="556"/>
        <v>4</v>
      </c>
    </row>
    <row r="806" spans="1:15" ht="26.4" outlineLevel="4">
      <c r="A806" s="153" t="s">
        <v>360</v>
      </c>
      <c r="B806" s="154" t="s">
        <v>44</v>
      </c>
      <c r="C806" s="154" t="s">
        <v>17</v>
      </c>
      <c r="D806" s="154" t="s">
        <v>302</v>
      </c>
      <c r="E806" s="154" t="s">
        <v>1</v>
      </c>
      <c r="F806" s="155">
        <f>F807</f>
        <v>4</v>
      </c>
      <c r="G806" s="123">
        <f t="shared" ref="G806:O806" si="557">G807</f>
        <v>0</v>
      </c>
      <c r="H806" s="17">
        <f t="shared" si="557"/>
        <v>0</v>
      </c>
      <c r="I806" s="17">
        <f t="shared" si="557"/>
        <v>0</v>
      </c>
      <c r="J806" s="17">
        <f t="shared" si="557"/>
        <v>0</v>
      </c>
      <c r="K806" s="17">
        <f t="shared" si="557"/>
        <v>0</v>
      </c>
      <c r="L806" s="17">
        <f t="shared" si="557"/>
        <v>4</v>
      </c>
      <c r="M806" s="17">
        <f t="shared" si="557"/>
        <v>0</v>
      </c>
      <c r="N806" s="17">
        <f t="shared" si="557"/>
        <v>4</v>
      </c>
      <c r="O806" s="17">
        <f t="shared" si="557"/>
        <v>4</v>
      </c>
    </row>
    <row r="807" spans="1:15" ht="39.6" outlineLevel="4">
      <c r="A807" s="153" t="s">
        <v>592</v>
      </c>
      <c r="B807" s="154" t="s">
        <v>44</v>
      </c>
      <c r="C807" s="154" t="s">
        <v>17</v>
      </c>
      <c r="D807" s="154" t="s">
        <v>303</v>
      </c>
      <c r="E807" s="154" t="s">
        <v>1</v>
      </c>
      <c r="F807" s="155">
        <f>F808</f>
        <v>4</v>
      </c>
      <c r="G807" s="123">
        <f t="shared" ref="G807:O807" si="558">G808</f>
        <v>0</v>
      </c>
      <c r="H807" s="17">
        <f t="shared" si="558"/>
        <v>0</v>
      </c>
      <c r="I807" s="17">
        <f t="shared" si="558"/>
        <v>0</v>
      </c>
      <c r="J807" s="17">
        <f t="shared" si="558"/>
        <v>0</v>
      </c>
      <c r="K807" s="17">
        <f t="shared" si="558"/>
        <v>0</v>
      </c>
      <c r="L807" s="17">
        <f t="shared" si="558"/>
        <v>4</v>
      </c>
      <c r="M807" s="17">
        <f t="shared" si="558"/>
        <v>0</v>
      </c>
      <c r="N807" s="17">
        <f t="shared" si="558"/>
        <v>4</v>
      </c>
      <c r="O807" s="17">
        <f t="shared" si="558"/>
        <v>4</v>
      </c>
    </row>
    <row r="808" spans="1:15" ht="26.4" outlineLevel="4">
      <c r="A808" s="153" t="s">
        <v>54</v>
      </c>
      <c r="B808" s="154" t="s">
        <v>44</v>
      </c>
      <c r="C808" s="154" t="s">
        <v>17</v>
      </c>
      <c r="D808" s="154" t="s">
        <v>303</v>
      </c>
      <c r="E808" s="154" t="s">
        <v>55</v>
      </c>
      <c r="F808" s="155">
        <f>F809</f>
        <v>4</v>
      </c>
      <c r="G808" s="123">
        <f t="shared" ref="G808:O808" si="559">G809</f>
        <v>0</v>
      </c>
      <c r="H808" s="17">
        <f t="shared" si="559"/>
        <v>0</v>
      </c>
      <c r="I808" s="17">
        <f t="shared" si="559"/>
        <v>0</v>
      </c>
      <c r="J808" s="17">
        <f t="shared" si="559"/>
        <v>0</v>
      </c>
      <c r="K808" s="17">
        <f t="shared" si="559"/>
        <v>0</v>
      </c>
      <c r="L808" s="17">
        <f t="shared" si="559"/>
        <v>4</v>
      </c>
      <c r="M808" s="17">
        <f t="shared" si="559"/>
        <v>0</v>
      </c>
      <c r="N808" s="17">
        <f t="shared" si="559"/>
        <v>4</v>
      </c>
      <c r="O808" s="17">
        <f t="shared" si="559"/>
        <v>4</v>
      </c>
    </row>
    <row r="809" spans="1:15" outlineLevel="4">
      <c r="A809" s="153" t="s">
        <v>56</v>
      </c>
      <c r="B809" s="154" t="s">
        <v>44</v>
      </c>
      <c r="C809" s="154" t="s">
        <v>17</v>
      </c>
      <c r="D809" s="154" t="s">
        <v>303</v>
      </c>
      <c r="E809" s="154" t="s">
        <v>57</v>
      </c>
      <c r="F809" s="155">
        <f>G809+H809+I809+J809+K809+L809+M809</f>
        <v>4</v>
      </c>
      <c r="G809" s="121"/>
      <c r="H809" s="16"/>
      <c r="I809" s="16"/>
      <c r="J809" s="16"/>
      <c r="K809" s="16"/>
      <c r="L809" s="16">
        <v>4</v>
      </c>
      <c r="M809" s="16"/>
      <c r="N809" s="16">
        <v>4</v>
      </c>
      <c r="O809" s="16">
        <v>4</v>
      </c>
    </row>
    <row r="810" spans="1:15" ht="26.4" outlineLevel="4">
      <c r="A810" s="158" t="s">
        <v>607</v>
      </c>
      <c r="B810" s="154" t="s">
        <v>44</v>
      </c>
      <c r="C810" s="154" t="s">
        <v>17</v>
      </c>
      <c r="D810" s="154" t="s">
        <v>177</v>
      </c>
      <c r="E810" s="154" t="s">
        <v>1</v>
      </c>
      <c r="F810" s="155">
        <f>F811</f>
        <v>700</v>
      </c>
      <c r="G810" s="123">
        <f t="shared" ref="G810:O810" si="560">G811</f>
        <v>0</v>
      </c>
      <c r="H810" s="17">
        <f t="shared" si="560"/>
        <v>0</v>
      </c>
      <c r="I810" s="17">
        <f t="shared" si="560"/>
        <v>0</v>
      </c>
      <c r="J810" s="17">
        <f t="shared" si="560"/>
        <v>0</v>
      </c>
      <c r="K810" s="17">
        <f t="shared" si="560"/>
        <v>0</v>
      </c>
      <c r="L810" s="17">
        <f t="shared" si="560"/>
        <v>700</v>
      </c>
      <c r="M810" s="17">
        <f t="shared" si="560"/>
        <v>0</v>
      </c>
      <c r="N810" s="17">
        <f t="shared" si="560"/>
        <v>0</v>
      </c>
      <c r="O810" s="17">
        <f t="shared" si="560"/>
        <v>0</v>
      </c>
    </row>
    <row r="811" spans="1:15" ht="26.4" outlineLevel="4">
      <c r="A811" s="161" t="s">
        <v>606</v>
      </c>
      <c r="B811" s="154" t="s">
        <v>44</v>
      </c>
      <c r="C811" s="154" t="s">
        <v>17</v>
      </c>
      <c r="D811" s="154" t="s">
        <v>239</v>
      </c>
      <c r="E811" s="154" t="s">
        <v>1</v>
      </c>
      <c r="F811" s="155">
        <f>F812+F815</f>
        <v>700</v>
      </c>
      <c r="G811" s="123">
        <f t="shared" ref="G811:O811" si="561">G812+G815</f>
        <v>0</v>
      </c>
      <c r="H811" s="17">
        <f t="shared" si="561"/>
        <v>0</v>
      </c>
      <c r="I811" s="17">
        <f t="shared" si="561"/>
        <v>0</v>
      </c>
      <c r="J811" s="17">
        <f t="shared" si="561"/>
        <v>0</v>
      </c>
      <c r="K811" s="17">
        <f t="shared" si="561"/>
        <v>0</v>
      </c>
      <c r="L811" s="17">
        <f t="shared" si="561"/>
        <v>700</v>
      </c>
      <c r="M811" s="17">
        <f t="shared" si="561"/>
        <v>0</v>
      </c>
      <c r="N811" s="17">
        <f t="shared" si="561"/>
        <v>0</v>
      </c>
      <c r="O811" s="17">
        <f t="shared" si="561"/>
        <v>0</v>
      </c>
    </row>
    <row r="812" spans="1:15" outlineLevel="4">
      <c r="A812" s="153" t="s">
        <v>608</v>
      </c>
      <c r="B812" s="154" t="s">
        <v>44</v>
      </c>
      <c r="C812" s="154" t="s">
        <v>17</v>
      </c>
      <c r="D812" s="154" t="s">
        <v>241</v>
      </c>
      <c r="E812" s="154" t="s">
        <v>1</v>
      </c>
      <c r="F812" s="155">
        <f>F813</f>
        <v>400</v>
      </c>
      <c r="G812" s="123">
        <f t="shared" ref="G812:O813" si="562">G813</f>
        <v>0</v>
      </c>
      <c r="H812" s="17">
        <f t="shared" si="562"/>
        <v>0</v>
      </c>
      <c r="I812" s="17">
        <f t="shared" si="562"/>
        <v>0</v>
      </c>
      <c r="J812" s="17">
        <f t="shared" si="562"/>
        <v>0</v>
      </c>
      <c r="K812" s="17">
        <f t="shared" si="562"/>
        <v>0</v>
      </c>
      <c r="L812" s="17">
        <f t="shared" si="562"/>
        <v>400</v>
      </c>
      <c r="M812" s="17">
        <f t="shared" si="562"/>
        <v>0</v>
      </c>
      <c r="N812" s="17">
        <f t="shared" si="562"/>
        <v>0</v>
      </c>
      <c r="O812" s="17">
        <f t="shared" si="562"/>
        <v>0</v>
      </c>
    </row>
    <row r="813" spans="1:15" ht="26.4" outlineLevel="4">
      <c r="A813" s="153" t="s">
        <v>54</v>
      </c>
      <c r="B813" s="154" t="s">
        <v>44</v>
      </c>
      <c r="C813" s="154" t="s">
        <v>17</v>
      </c>
      <c r="D813" s="154" t="s">
        <v>241</v>
      </c>
      <c r="E813" s="154" t="s">
        <v>55</v>
      </c>
      <c r="F813" s="155">
        <f>F814</f>
        <v>400</v>
      </c>
      <c r="G813" s="123">
        <f t="shared" si="562"/>
        <v>0</v>
      </c>
      <c r="H813" s="17">
        <f t="shared" si="562"/>
        <v>0</v>
      </c>
      <c r="I813" s="17">
        <f t="shared" si="562"/>
        <v>0</v>
      </c>
      <c r="J813" s="17">
        <f t="shared" si="562"/>
        <v>0</v>
      </c>
      <c r="K813" s="17">
        <f t="shared" si="562"/>
        <v>0</v>
      </c>
      <c r="L813" s="17">
        <f t="shared" si="562"/>
        <v>400</v>
      </c>
      <c r="M813" s="17">
        <f t="shared" si="562"/>
        <v>0</v>
      </c>
      <c r="N813" s="17">
        <f t="shared" si="562"/>
        <v>0</v>
      </c>
      <c r="O813" s="17">
        <f t="shared" si="562"/>
        <v>0</v>
      </c>
    </row>
    <row r="814" spans="1:15" outlineLevel="4">
      <c r="A814" s="153" t="s">
        <v>56</v>
      </c>
      <c r="B814" s="154" t="s">
        <v>44</v>
      </c>
      <c r="C814" s="154" t="s">
        <v>17</v>
      </c>
      <c r="D814" s="154" t="s">
        <v>241</v>
      </c>
      <c r="E814" s="154" t="s">
        <v>57</v>
      </c>
      <c r="F814" s="155">
        <f>G814+H814+I814+J814+K814+L814+M814</f>
        <v>400</v>
      </c>
      <c r="G814" s="130"/>
      <c r="H814" s="75"/>
      <c r="I814" s="75"/>
      <c r="J814" s="75"/>
      <c r="K814" s="75"/>
      <c r="L814" s="16">
        <v>400</v>
      </c>
      <c r="M814" s="16"/>
      <c r="N814" s="16">
        <v>0</v>
      </c>
      <c r="O814" s="16">
        <v>0</v>
      </c>
    </row>
    <row r="815" spans="1:15" ht="26.4" outlineLevel="4">
      <c r="A815" s="153" t="s">
        <v>609</v>
      </c>
      <c r="B815" s="154" t="s">
        <v>44</v>
      </c>
      <c r="C815" s="154" t="s">
        <v>17</v>
      </c>
      <c r="D815" s="154" t="s">
        <v>429</v>
      </c>
      <c r="E815" s="154" t="s">
        <v>1</v>
      </c>
      <c r="F815" s="155">
        <f>F816</f>
        <v>300</v>
      </c>
      <c r="G815" s="123">
        <f t="shared" ref="G815:O816" si="563">G816</f>
        <v>0</v>
      </c>
      <c r="H815" s="17">
        <f t="shared" si="563"/>
        <v>0</v>
      </c>
      <c r="I815" s="17">
        <f t="shared" si="563"/>
        <v>0</v>
      </c>
      <c r="J815" s="17">
        <f t="shared" si="563"/>
        <v>0</v>
      </c>
      <c r="K815" s="17">
        <f t="shared" si="563"/>
        <v>0</v>
      </c>
      <c r="L815" s="17">
        <f t="shared" si="563"/>
        <v>300</v>
      </c>
      <c r="M815" s="17">
        <f t="shared" si="563"/>
        <v>0</v>
      </c>
      <c r="N815" s="17">
        <f t="shared" si="563"/>
        <v>0</v>
      </c>
      <c r="O815" s="17">
        <f t="shared" si="563"/>
        <v>0</v>
      </c>
    </row>
    <row r="816" spans="1:15" ht="26.4" outlineLevel="4">
      <c r="A816" s="153" t="s">
        <v>54</v>
      </c>
      <c r="B816" s="154" t="s">
        <v>44</v>
      </c>
      <c r="C816" s="154" t="s">
        <v>17</v>
      </c>
      <c r="D816" s="154" t="s">
        <v>429</v>
      </c>
      <c r="E816" s="154" t="s">
        <v>55</v>
      </c>
      <c r="F816" s="155">
        <f>F817</f>
        <v>300</v>
      </c>
      <c r="G816" s="123">
        <f t="shared" si="563"/>
        <v>0</v>
      </c>
      <c r="H816" s="17">
        <f t="shared" si="563"/>
        <v>0</v>
      </c>
      <c r="I816" s="17">
        <f t="shared" si="563"/>
        <v>0</v>
      </c>
      <c r="J816" s="17">
        <f t="shared" si="563"/>
        <v>0</v>
      </c>
      <c r="K816" s="17">
        <f t="shared" si="563"/>
        <v>0</v>
      </c>
      <c r="L816" s="17">
        <f t="shared" si="563"/>
        <v>300</v>
      </c>
      <c r="M816" s="17">
        <f t="shared" si="563"/>
        <v>0</v>
      </c>
      <c r="N816" s="17">
        <f t="shared" si="563"/>
        <v>0</v>
      </c>
      <c r="O816" s="17">
        <f t="shared" si="563"/>
        <v>0</v>
      </c>
    </row>
    <row r="817" spans="1:16" outlineLevel="4">
      <c r="A817" s="153" t="s">
        <v>56</v>
      </c>
      <c r="B817" s="154" t="s">
        <v>44</v>
      </c>
      <c r="C817" s="154" t="s">
        <v>17</v>
      </c>
      <c r="D817" s="154" t="s">
        <v>429</v>
      </c>
      <c r="E817" s="154" t="s">
        <v>57</v>
      </c>
      <c r="F817" s="155">
        <f>G817+H817+I817+J817+K817+L817+M817</f>
        <v>300</v>
      </c>
      <c r="G817" s="130"/>
      <c r="H817" s="75"/>
      <c r="I817" s="75"/>
      <c r="J817" s="75"/>
      <c r="K817" s="75"/>
      <c r="L817" s="16">
        <v>300</v>
      </c>
      <c r="M817" s="16"/>
      <c r="N817" s="16">
        <v>0</v>
      </c>
      <c r="O817" s="16">
        <v>0</v>
      </c>
    </row>
    <row r="818" spans="1:16" ht="39.6" outlineLevel="4">
      <c r="A818" s="153" t="s">
        <v>459</v>
      </c>
      <c r="B818" s="154" t="s">
        <v>44</v>
      </c>
      <c r="C818" s="154" t="s">
        <v>17</v>
      </c>
      <c r="D818" s="154" t="s">
        <v>152</v>
      </c>
      <c r="E818" s="154" t="s">
        <v>1</v>
      </c>
      <c r="F818" s="155">
        <f>F819</f>
        <v>57</v>
      </c>
      <c r="G818" s="123">
        <f t="shared" ref="G818:O818" si="564">G819</f>
        <v>0</v>
      </c>
      <c r="H818" s="17">
        <f t="shared" si="564"/>
        <v>0</v>
      </c>
      <c r="I818" s="17">
        <f t="shared" si="564"/>
        <v>0</v>
      </c>
      <c r="J818" s="17">
        <f t="shared" si="564"/>
        <v>0</v>
      </c>
      <c r="K818" s="17">
        <f t="shared" si="564"/>
        <v>0</v>
      </c>
      <c r="L818" s="17">
        <f t="shared" si="564"/>
        <v>57</v>
      </c>
      <c r="M818" s="17">
        <f t="shared" si="564"/>
        <v>0</v>
      </c>
      <c r="N818" s="67">
        <f t="shared" si="564"/>
        <v>57</v>
      </c>
      <c r="O818" s="67">
        <f t="shared" si="564"/>
        <v>57</v>
      </c>
    </row>
    <row r="819" spans="1:16" ht="26.4" outlineLevel="4">
      <c r="A819" s="153" t="s">
        <v>362</v>
      </c>
      <c r="B819" s="154" t="s">
        <v>44</v>
      </c>
      <c r="C819" s="154" t="s">
        <v>17</v>
      </c>
      <c r="D819" s="154" t="s">
        <v>153</v>
      </c>
      <c r="E819" s="154" t="s">
        <v>1</v>
      </c>
      <c r="F819" s="155">
        <f>F820</f>
        <v>57</v>
      </c>
      <c r="G819" s="123">
        <f t="shared" ref="G819:O819" si="565">G820</f>
        <v>0</v>
      </c>
      <c r="H819" s="17">
        <f t="shared" si="565"/>
        <v>0</v>
      </c>
      <c r="I819" s="17">
        <f t="shared" si="565"/>
        <v>0</v>
      </c>
      <c r="J819" s="17">
        <f t="shared" si="565"/>
        <v>0</v>
      </c>
      <c r="K819" s="17">
        <f t="shared" si="565"/>
        <v>0</v>
      </c>
      <c r="L819" s="17">
        <f t="shared" si="565"/>
        <v>57</v>
      </c>
      <c r="M819" s="17">
        <f t="shared" si="565"/>
        <v>0</v>
      </c>
      <c r="N819" s="17">
        <f t="shared" si="565"/>
        <v>57</v>
      </c>
      <c r="O819" s="17">
        <f t="shared" si="565"/>
        <v>57</v>
      </c>
    </row>
    <row r="820" spans="1:16" ht="39.6" outlineLevel="4">
      <c r="A820" s="153" t="s">
        <v>460</v>
      </c>
      <c r="B820" s="154" t="s">
        <v>44</v>
      </c>
      <c r="C820" s="154" t="s">
        <v>17</v>
      </c>
      <c r="D820" s="154" t="s">
        <v>154</v>
      </c>
      <c r="E820" s="154" t="s">
        <v>1</v>
      </c>
      <c r="F820" s="155">
        <f>F821</f>
        <v>57</v>
      </c>
      <c r="G820" s="123">
        <f t="shared" ref="G820:O820" si="566">G821</f>
        <v>0</v>
      </c>
      <c r="H820" s="17">
        <f t="shared" si="566"/>
        <v>0</v>
      </c>
      <c r="I820" s="17">
        <f t="shared" si="566"/>
        <v>0</v>
      </c>
      <c r="J820" s="17">
        <f t="shared" si="566"/>
        <v>0</v>
      </c>
      <c r="K820" s="17">
        <f t="shared" si="566"/>
        <v>0</v>
      </c>
      <c r="L820" s="17">
        <f t="shared" si="566"/>
        <v>57</v>
      </c>
      <c r="M820" s="17">
        <f t="shared" si="566"/>
        <v>0</v>
      </c>
      <c r="N820" s="17">
        <f t="shared" si="566"/>
        <v>57</v>
      </c>
      <c r="O820" s="17">
        <f t="shared" si="566"/>
        <v>57</v>
      </c>
    </row>
    <row r="821" spans="1:16" ht="26.4" outlineLevel="4">
      <c r="A821" s="153" t="s">
        <v>54</v>
      </c>
      <c r="B821" s="154" t="s">
        <v>44</v>
      </c>
      <c r="C821" s="154" t="s">
        <v>17</v>
      </c>
      <c r="D821" s="154" t="s">
        <v>154</v>
      </c>
      <c r="E821" s="154" t="s">
        <v>55</v>
      </c>
      <c r="F821" s="155">
        <f>F822</f>
        <v>57</v>
      </c>
      <c r="G821" s="123">
        <f t="shared" ref="G821:O821" si="567">G822</f>
        <v>0</v>
      </c>
      <c r="H821" s="17">
        <f t="shared" si="567"/>
        <v>0</v>
      </c>
      <c r="I821" s="17">
        <f t="shared" si="567"/>
        <v>0</v>
      </c>
      <c r="J821" s="17">
        <f t="shared" si="567"/>
        <v>0</v>
      </c>
      <c r="K821" s="17">
        <f t="shared" si="567"/>
        <v>0</v>
      </c>
      <c r="L821" s="17">
        <f t="shared" si="567"/>
        <v>57</v>
      </c>
      <c r="M821" s="17">
        <f t="shared" si="567"/>
        <v>0</v>
      </c>
      <c r="N821" s="17">
        <f t="shared" si="567"/>
        <v>57</v>
      </c>
      <c r="O821" s="17">
        <f t="shared" si="567"/>
        <v>57</v>
      </c>
    </row>
    <row r="822" spans="1:16" outlineLevel="4">
      <c r="A822" s="153" t="s">
        <v>56</v>
      </c>
      <c r="B822" s="154" t="s">
        <v>44</v>
      </c>
      <c r="C822" s="154" t="s">
        <v>17</v>
      </c>
      <c r="D822" s="154" t="s">
        <v>154</v>
      </c>
      <c r="E822" s="154" t="s">
        <v>57</v>
      </c>
      <c r="F822" s="155">
        <f>G822+H822+I822+J822+K822+L822+M822</f>
        <v>57</v>
      </c>
      <c r="G822" s="121"/>
      <c r="H822" s="16"/>
      <c r="I822" s="16"/>
      <c r="J822" s="16"/>
      <c r="K822" s="16"/>
      <c r="L822" s="16">
        <v>57</v>
      </c>
      <c r="M822" s="16"/>
      <c r="N822" s="16">
        <v>57</v>
      </c>
      <c r="O822" s="16">
        <v>57</v>
      </c>
    </row>
    <row r="823" spans="1:16" ht="20.25" customHeight="1" outlineLevel="5">
      <c r="A823" s="150" t="s">
        <v>242</v>
      </c>
      <c r="B823" s="151" t="s">
        <v>108</v>
      </c>
      <c r="C823" s="151" t="s">
        <v>3</v>
      </c>
      <c r="D823" s="151" t="s">
        <v>4</v>
      </c>
      <c r="E823" s="151" t="s">
        <v>1</v>
      </c>
      <c r="F823" s="152">
        <f t="shared" ref="F823:F828" si="568">F824</f>
        <v>1650</v>
      </c>
      <c r="G823" s="133">
        <f t="shared" ref="G823:O824" si="569">G824</f>
        <v>0</v>
      </c>
      <c r="H823" s="15">
        <f t="shared" si="569"/>
        <v>0</v>
      </c>
      <c r="I823" s="15">
        <f t="shared" si="569"/>
        <v>0</v>
      </c>
      <c r="J823" s="15">
        <f t="shared" si="569"/>
        <v>0</v>
      </c>
      <c r="K823" s="15">
        <f t="shared" si="569"/>
        <v>0</v>
      </c>
      <c r="L823" s="15">
        <f t="shared" si="569"/>
        <v>1650</v>
      </c>
      <c r="M823" s="15">
        <f t="shared" si="569"/>
        <v>0</v>
      </c>
      <c r="N823" s="15">
        <f t="shared" si="569"/>
        <v>1650</v>
      </c>
      <c r="O823" s="15">
        <f t="shared" si="569"/>
        <v>1650</v>
      </c>
    </row>
    <row r="824" spans="1:16" outlineLevel="6">
      <c r="A824" s="153" t="s">
        <v>243</v>
      </c>
      <c r="B824" s="154" t="s">
        <v>108</v>
      </c>
      <c r="C824" s="154" t="s">
        <v>6</v>
      </c>
      <c r="D824" s="154" t="s">
        <v>4</v>
      </c>
      <c r="E824" s="154" t="s">
        <v>1</v>
      </c>
      <c r="F824" s="155">
        <f t="shared" si="568"/>
        <v>1650</v>
      </c>
      <c r="G824" s="133">
        <f t="shared" si="569"/>
        <v>0</v>
      </c>
      <c r="H824" s="15">
        <f t="shared" si="569"/>
        <v>0</v>
      </c>
      <c r="I824" s="15">
        <f t="shared" si="569"/>
        <v>0</v>
      </c>
      <c r="J824" s="15">
        <f t="shared" si="569"/>
        <v>0</v>
      </c>
      <c r="K824" s="15">
        <f t="shared" si="569"/>
        <v>0</v>
      </c>
      <c r="L824" s="15">
        <f t="shared" si="569"/>
        <v>1650</v>
      </c>
      <c r="M824" s="15">
        <f t="shared" si="569"/>
        <v>0</v>
      </c>
      <c r="N824" s="15">
        <f t="shared" si="569"/>
        <v>1650</v>
      </c>
      <c r="O824" s="15">
        <f t="shared" si="569"/>
        <v>1650</v>
      </c>
    </row>
    <row r="825" spans="1:16" ht="26.4" customHeight="1" outlineLevel="7">
      <c r="A825" s="153" t="s">
        <v>610</v>
      </c>
      <c r="B825" s="154" t="s">
        <v>108</v>
      </c>
      <c r="C825" s="154" t="s">
        <v>6</v>
      </c>
      <c r="D825" s="154" t="s">
        <v>244</v>
      </c>
      <c r="E825" s="154" t="s">
        <v>1</v>
      </c>
      <c r="F825" s="178">
        <f t="shared" si="568"/>
        <v>1650</v>
      </c>
      <c r="G825" s="134">
        <f t="shared" ref="G825:O825" si="570">G826</f>
        <v>0</v>
      </c>
      <c r="H825" s="18">
        <f t="shared" si="570"/>
        <v>0</v>
      </c>
      <c r="I825" s="18">
        <f t="shared" si="570"/>
        <v>0</v>
      </c>
      <c r="J825" s="18">
        <f t="shared" si="570"/>
        <v>0</v>
      </c>
      <c r="K825" s="18">
        <f t="shared" si="570"/>
        <v>0</v>
      </c>
      <c r="L825" s="18">
        <f t="shared" si="570"/>
        <v>1650</v>
      </c>
      <c r="M825" s="18">
        <f t="shared" si="570"/>
        <v>0</v>
      </c>
      <c r="N825" s="18">
        <f t="shared" si="570"/>
        <v>1650</v>
      </c>
      <c r="O825" s="18">
        <f t="shared" si="570"/>
        <v>1650</v>
      </c>
    </row>
    <row r="826" spans="1:16" ht="26.4">
      <c r="A826" s="153" t="s">
        <v>591</v>
      </c>
      <c r="B826" s="154" t="s">
        <v>108</v>
      </c>
      <c r="C826" s="154" t="s">
        <v>6</v>
      </c>
      <c r="D826" s="154" t="s">
        <v>245</v>
      </c>
      <c r="E826" s="154" t="s">
        <v>1</v>
      </c>
      <c r="F826" s="107">
        <f t="shared" si="568"/>
        <v>1650</v>
      </c>
      <c r="G826" s="135">
        <f t="shared" ref="G826:O826" si="571">G827</f>
        <v>0</v>
      </c>
      <c r="H826" s="19">
        <f t="shared" si="571"/>
        <v>0</v>
      </c>
      <c r="I826" s="19">
        <f t="shared" si="571"/>
        <v>0</v>
      </c>
      <c r="J826" s="19">
        <f t="shared" si="571"/>
        <v>0</v>
      </c>
      <c r="K826" s="19">
        <f t="shared" si="571"/>
        <v>0</v>
      </c>
      <c r="L826" s="19">
        <f t="shared" si="571"/>
        <v>1650</v>
      </c>
      <c r="M826" s="19">
        <f t="shared" si="571"/>
        <v>0</v>
      </c>
      <c r="N826" s="19">
        <f t="shared" si="571"/>
        <v>1650</v>
      </c>
      <c r="O826" s="19">
        <f t="shared" si="571"/>
        <v>1650</v>
      </c>
    </row>
    <row r="827" spans="1:16" ht="39.75" customHeight="1">
      <c r="A827" s="153" t="s">
        <v>590</v>
      </c>
      <c r="B827" s="154" t="s">
        <v>108</v>
      </c>
      <c r="C827" s="154" t="s">
        <v>6</v>
      </c>
      <c r="D827" s="154" t="s">
        <v>246</v>
      </c>
      <c r="E827" s="154" t="s">
        <v>1</v>
      </c>
      <c r="F827" s="108">
        <f t="shared" si="568"/>
        <v>1650</v>
      </c>
      <c r="G827" s="136">
        <f t="shared" ref="G827:O827" si="572">G828</f>
        <v>0</v>
      </c>
      <c r="H827" s="51">
        <f t="shared" si="572"/>
        <v>0</v>
      </c>
      <c r="I827" s="51">
        <f t="shared" si="572"/>
        <v>0</v>
      </c>
      <c r="J827" s="51">
        <f t="shared" si="572"/>
        <v>0</v>
      </c>
      <c r="K827" s="51">
        <f t="shared" si="572"/>
        <v>0</v>
      </c>
      <c r="L827" s="59">
        <f t="shared" si="572"/>
        <v>1650</v>
      </c>
      <c r="M827" s="51">
        <f t="shared" si="572"/>
        <v>0</v>
      </c>
      <c r="N827" s="59">
        <f t="shared" si="572"/>
        <v>1650</v>
      </c>
      <c r="O827" s="59">
        <f t="shared" si="572"/>
        <v>1650</v>
      </c>
    </row>
    <row r="828" spans="1:16">
      <c r="A828" s="153" t="s">
        <v>23</v>
      </c>
      <c r="B828" s="154" t="s">
        <v>108</v>
      </c>
      <c r="C828" s="154" t="s">
        <v>6</v>
      </c>
      <c r="D828" s="154" t="s">
        <v>246</v>
      </c>
      <c r="E828" s="154" t="s">
        <v>24</v>
      </c>
      <c r="F828" s="109">
        <f t="shared" si="568"/>
        <v>1650</v>
      </c>
      <c r="G828" s="137">
        <f t="shared" ref="G828:O828" si="573">G829</f>
        <v>0</v>
      </c>
      <c r="H828" s="20">
        <f t="shared" si="573"/>
        <v>0</v>
      </c>
      <c r="I828" s="20">
        <f t="shared" si="573"/>
        <v>0</v>
      </c>
      <c r="J828" s="20">
        <f t="shared" si="573"/>
        <v>0</v>
      </c>
      <c r="K828" s="20">
        <f t="shared" si="573"/>
        <v>0</v>
      </c>
      <c r="L828" s="20">
        <f t="shared" si="573"/>
        <v>1650</v>
      </c>
      <c r="M828" s="20">
        <f t="shared" si="573"/>
        <v>0</v>
      </c>
      <c r="N828" s="20">
        <f t="shared" si="573"/>
        <v>1650</v>
      </c>
      <c r="O828" s="20">
        <f t="shared" si="573"/>
        <v>1650</v>
      </c>
    </row>
    <row r="829" spans="1:16" ht="40.200000000000003" customHeight="1">
      <c r="A829" s="153" t="s">
        <v>86</v>
      </c>
      <c r="B829" s="154" t="s">
        <v>108</v>
      </c>
      <c r="C829" s="154" t="s">
        <v>6</v>
      </c>
      <c r="D829" s="154" t="s">
        <v>246</v>
      </c>
      <c r="E829" s="154" t="s">
        <v>87</v>
      </c>
      <c r="F829" s="110">
        <f>G829+H829+I829+J829+K829+L829+M829</f>
        <v>1650</v>
      </c>
      <c r="G829" s="11"/>
      <c r="H829" s="12"/>
      <c r="I829" s="13"/>
      <c r="J829" s="12"/>
      <c r="K829" s="13"/>
      <c r="L829" s="38">
        <v>1650</v>
      </c>
      <c r="M829" s="14"/>
      <c r="N829" s="62">
        <v>1650</v>
      </c>
      <c r="O829" s="62">
        <v>1650</v>
      </c>
    </row>
    <row r="830" spans="1:16" ht="0.6" hidden="1" customHeight="1">
      <c r="A830" s="153" t="s">
        <v>247</v>
      </c>
      <c r="B830" s="154" t="s">
        <v>49</v>
      </c>
      <c r="C830" s="154" t="s">
        <v>3</v>
      </c>
      <c r="D830" s="154" t="s">
        <v>4</v>
      </c>
      <c r="E830" s="154" t="s">
        <v>1</v>
      </c>
      <c r="F830" s="109">
        <f t="shared" ref="F830:F835" si="574">F831</f>
        <v>0</v>
      </c>
      <c r="G830" s="138">
        <f t="shared" ref="G830:O831" si="575">G831</f>
        <v>0</v>
      </c>
      <c r="H830" s="21">
        <f t="shared" si="575"/>
        <v>0</v>
      </c>
      <c r="I830" s="21">
        <f t="shared" si="575"/>
        <v>0</v>
      </c>
      <c r="J830" s="21">
        <f t="shared" si="575"/>
        <v>0</v>
      </c>
      <c r="K830" s="21">
        <f t="shared" si="575"/>
        <v>0</v>
      </c>
      <c r="L830" s="21">
        <f t="shared" si="575"/>
        <v>0</v>
      </c>
      <c r="M830" s="21">
        <f t="shared" si="575"/>
        <v>0</v>
      </c>
      <c r="N830" s="21">
        <f t="shared" si="575"/>
        <v>773.57500000000005</v>
      </c>
      <c r="O830" s="21">
        <f t="shared" si="575"/>
        <v>1536.7529999999999</v>
      </c>
      <c r="P830" s="55"/>
    </row>
    <row r="831" spans="1:16" ht="16.8" hidden="1" customHeight="1">
      <c r="A831" s="153" t="s">
        <v>248</v>
      </c>
      <c r="B831" s="154" t="s">
        <v>49</v>
      </c>
      <c r="C831" s="154" t="s">
        <v>2</v>
      </c>
      <c r="D831" s="154" t="s">
        <v>4</v>
      </c>
      <c r="E831" s="154" t="s">
        <v>1</v>
      </c>
      <c r="F831" s="111">
        <f t="shared" si="574"/>
        <v>0</v>
      </c>
      <c r="G831" s="139">
        <f t="shared" si="575"/>
        <v>0</v>
      </c>
      <c r="H831" s="22">
        <f t="shared" si="575"/>
        <v>0</v>
      </c>
      <c r="I831" s="22">
        <f t="shared" si="575"/>
        <v>0</v>
      </c>
      <c r="J831" s="22">
        <f t="shared" si="575"/>
        <v>0</v>
      </c>
      <c r="K831" s="22">
        <f t="shared" si="575"/>
        <v>0</v>
      </c>
      <c r="L831" s="22">
        <f t="shared" si="575"/>
        <v>0</v>
      </c>
      <c r="M831" s="22">
        <f t="shared" si="575"/>
        <v>0</v>
      </c>
      <c r="N831" s="22">
        <f t="shared" si="575"/>
        <v>773.57500000000005</v>
      </c>
      <c r="O831" s="22">
        <f t="shared" si="575"/>
        <v>1536.7529999999999</v>
      </c>
      <c r="P831" s="55"/>
    </row>
    <row r="832" spans="1:16" ht="16.2" hidden="1" customHeight="1">
      <c r="A832" s="153" t="s">
        <v>7</v>
      </c>
      <c r="B832" s="154" t="s">
        <v>49</v>
      </c>
      <c r="C832" s="154" t="s">
        <v>2</v>
      </c>
      <c r="D832" s="154" t="s">
        <v>8</v>
      </c>
      <c r="E832" s="154" t="s">
        <v>1</v>
      </c>
      <c r="F832" s="112">
        <f t="shared" si="574"/>
        <v>0</v>
      </c>
      <c r="G832" s="140">
        <f t="shared" ref="G832:O832" si="576">G833</f>
        <v>0</v>
      </c>
      <c r="H832" s="23">
        <f t="shared" si="576"/>
        <v>0</v>
      </c>
      <c r="I832" s="23">
        <f t="shared" si="576"/>
        <v>0</v>
      </c>
      <c r="J832" s="23">
        <f t="shared" si="576"/>
        <v>0</v>
      </c>
      <c r="K832" s="23">
        <f t="shared" si="576"/>
        <v>0</v>
      </c>
      <c r="L832" s="23">
        <f t="shared" si="576"/>
        <v>0</v>
      </c>
      <c r="M832" s="23">
        <f t="shared" si="576"/>
        <v>0</v>
      </c>
      <c r="N832" s="63">
        <f t="shared" si="576"/>
        <v>773.57500000000005</v>
      </c>
      <c r="O832" s="63">
        <f t="shared" si="576"/>
        <v>1536.7529999999999</v>
      </c>
      <c r="P832" s="55"/>
    </row>
    <row r="833" spans="1:16" ht="26.4" hidden="1">
      <c r="A833" s="153" t="s">
        <v>9</v>
      </c>
      <c r="B833" s="154" t="s">
        <v>49</v>
      </c>
      <c r="C833" s="154" t="s">
        <v>2</v>
      </c>
      <c r="D833" s="154" t="s">
        <v>10</v>
      </c>
      <c r="E833" s="154" t="s">
        <v>1</v>
      </c>
      <c r="F833" s="106">
        <f t="shared" si="574"/>
        <v>0</v>
      </c>
      <c r="G833" s="44">
        <f t="shared" ref="G833:O833" si="577">G834</f>
        <v>0</v>
      </c>
      <c r="H833" s="26">
        <f t="shared" si="577"/>
        <v>0</v>
      </c>
      <c r="I833" s="26">
        <f t="shared" si="577"/>
        <v>0</v>
      </c>
      <c r="J833" s="26">
        <f t="shared" si="577"/>
        <v>0</v>
      </c>
      <c r="K833" s="26">
        <f t="shared" si="577"/>
        <v>0</v>
      </c>
      <c r="L833" s="26">
        <f t="shared" si="577"/>
        <v>0</v>
      </c>
      <c r="M833" s="26">
        <f t="shared" si="577"/>
        <v>0</v>
      </c>
      <c r="N833" s="26">
        <f t="shared" si="577"/>
        <v>773.57500000000005</v>
      </c>
      <c r="O833" s="26">
        <f t="shared" si="577"/>
        <v>1536.7529999999999</v>
      </c>
      <c r="P833" s="55"/>
    </row>
    <row r="834" spans="1:16" ht="27.6" hidden="1" customHeight="1">
      <c r="A834" s="153" t="s">
        <v>589</v>
      </c>
      <c r="B834" s="154" t="s">
        <v>49</v>
      </c>
      <c r="C834" s="154" t="s">
        <v>2</v>
      </c>
      <c r="D834" s="154" t="s">
        <v>249</v>
      </c>
      <c r="E834" s="154" t="s">
        <v>1</v>
      </c>
      <c r="F834" s="113">
        <f t="shared" si="574"/>
        <v>0</v>
      </c>
      <c r="G834" s="141">
        <f t="shared" ref="G834:O834" si="578">G835</f>
        <v>0</v>
      </c>
      <c r="H834" s="52">
        <f t="shared" si="578"/>
        <v>0</v>
      </c>
      <c r="I834" s="52">
        <f t="shared" si="578"/>
        <v>0</v>
      </c>
      <c r="J834" s="52">
        <f t="shared" si="578"/>
        <v>0</v>
      </c>
      <c r="K834" s="52">
        <f t="shared" si="578"/>
        <v>0</v>
      </c>
      <c r="L834" s="52">
        <f t="shared" si="578"/>
        <v>0</v>
      </c>
      <c r="M834" s="52">
        <f t="shared" si="578"/>
        <v>0</v>
      </c>
      <c r="N834" s="52">
        <f t="shared" si="578"/>
        <v>773.57500000000005</v>
      </c>
      <c r="O834" s="52">
        <f t="shared" si="578"/>
        <v>1536.7529999999999</v>
      </c>
      <c r="P834" s="55"/>
    </row>
    <row r="835" spans="1:16" hidden="1">
      <c r="A835" s="153" t="s">
        <v>250</v>
      </c>
      <c r="B835" s="154" t="s">
        <v>49</v>
      </c>
      <c r="C835" s="154" t="s">
        <v>2</v>
      </c>
      <c r="D835" s="154" t="s">
        <v>249</v>
      </c>
      <c r="E835" s="154" t="s">
        <v>251</v>
      </c>
      <c r="F835" s="114">
        <f t="shared" si="574"/>
        <v>0</v>
      </c>
      <c r="G835" s="142">
        <f t="shared" ref="G835:O835" si="579">G836</f>
        <v>0</v>
      </c>
      <c r="H835" s="27">
        <f t="shared" si="579"/>
        <v>0</v>
      </c>
      <c r="I835" s="27">
        <f t="shared" si="579"/>
        <v>0</v>
      </c>
      <c r="J835" s="27">
        <f t="shared" si="579"/>
        <v>0</v>
      </c>
      <c r="K835" s="27">
        <f t="shared" si="579"/>
        <v>0</v>
      </c>
      <c r="L835" s="27">
        <f t="shared" si="579"/>
        <v>0</v>
      </c>
      <c r="M835" s="27">
        <f t="shared" si="579"/>
        <v>0</v>
      </c>
      <c r="N835" s="27">
        <f t="shared" si="579"/>
        <v>773.57500000000005</v>
      </c>
      <c r="O835" s="27">
        <f t="shared" si="579"/>
        <v>1536.7529999999999</v>
      </c>
      <c r="P835" s="55"/>
    </row>
    <row r="836" spans="1:16" hidden="1">
      <c r="A836" s="153" t="s">
        <v>252</v>
      </c>
      <c r="B836" s="154" t="s">
        <v>49</v>
      </c>
      <c r="C836" s="154" t="s">
        <v>2</v>
      </c>
      <c r="D836" s="154" t="s">
        <v>249</v>
      </c>
      <c r="E836" s="154" t="s">
        <v>253</v>
      </c>
      <c r="F836" s="106">
        <f>G836+H836+I836+J836+K836+L836+M836</f>
        <v>0</v>
      </c>
      <c r="G836" s="28"/>
      <c r="H836" s="29"/>
      <c r="I836" s="30"/>
      <c r="J836" s="29"/>
      <c r="K836" s="30"/>
      <c r="L836" s="29"/>
      <c r="M836" s="28"/>
      <c r="N836" s="28">
        <v>773.57500000000005</v>
      </c>
      <c r="O836" s="28">
        <v>1536.7529999999999</v>
      </c>
      <c r="P836" s="55"/>
    </row>
    <row r="837" spans="1:16" ht="0.6" hidden="1" customHeight="1">
      <c r="A837" s="153" t="s">
        <v>254</v>
      </c>
      <c r="B837" s="154" t="s">
        <v>255</v>
      </c>
      <c r="C837" s="154" t="s">
        <v>3</v>
      </c>
      <c r="D837" s="154" t="s">
        <v>4</v>
      </c>
      <c r="E837" s="154" t="s">
        <v>1</v>
      </c>
      <c r="F837" s="106">
        <f>F838</f>
        <v>0</v>
      </c>
      <c r="G837" s="143">
        <f t="shared" ref="G837:O838" si="580">G838</f>
        <v>0</v>
      </c>
      <c r="H837" s="25">
        <f t="shared" si="580"/>
        <v>0</v>
      </c>
      <c r="I837" s="25">
        <f t="shared" si="580"/>
        <v>0</v>
      </c>
      <c r="J837" s="25">
        <f t="shared" si="580"/>
        <v>0</v>
      </c>
      <c r="K837" s="25">
        <f t="shared" si="580"/>
        <v>0</v>
      </c>
      <c r="L837" s="25">
        <f t="shared" si="580"/>
        <v>0</v>
      </c>
      <c r="M837" s="25">
        <f t="shared" si="580"/>
        <v>0</v>
      </c>
      <c r="N837" s="25">
        <f t="shared" si="580"/>
        <v>0</v>
      </c>
      <c r="O837" s="25">
        <f t="shared" si="580"/>
        <v>0</v>
      </c>
    </row>
    <row r="838" spans="1:16" ht="5.4" hidden="1" customHeight="1">
      <c r="A838" s="153" t="s">
        <v>256</v>
      </c>
      <c r="B838" s="154" t="s">
        <v>255</v>
      </c>
      <c r="C838" s="154" t="s">
        <v>2</v>
      </c>
      <c r="D838" s="154" t="s">
        <v>4</v>
      </c>
      <c r="E838" s="154" t="s">
        <v>1</v>
      </c>
      <c r="F838" s="115">
        <f>F839</f>
        <v>0</v>
      </c>
      <c r="G838" s="144">
        <f t="shared" si="580"/>
        <v>0</v>
      </c>
      <c r="H838" s="24">
        <f t="shared" si="580"/>
        <v>0</v>
      </c>
      <c r="I838" s="24">
        <f t="shared" si="580"/>
        <v>0</v>
      </c>
      <c r="J838" s="24">
        <f t="shared" si="580"/>
        <v>0</v>
      </c>
      <c r="K838" s="24">
        <f t="shared" si="580"/>
        <v>0</v>
      </c>
      <c r="L838" s="24">
        <f t="shared" si="580"/>
        <v>0</v>
      </c>
      <c r="M838" s="24">
        <f t="shared" si="580"/>
        <v>0</v>
      </c>
      <c r="N838" s="24">
        <f t="shared" si="580"/>
        <v>0</v>
      </c>
      <c r="O838" s="24">
        <f t="shared" si="580"/>
        <v>0</v>
      </c>
    </row>
    <row r="839" spans="1:16" ht="18.600000000000001" hidden="1" customHeight="1">
      <c r="A839" s="157" t="s">
        <v>433</v>
      </c>
      <c r="B839" s="154" t="s">
        <v>255</v>
      </c>
      <c r="C839" s="154" t="s">
        <v>2</v>
      </c>
      <c r="D839" s="154" t="s">
        <v>39</v>
      </c>
      <c r="E839" s="154" t="s">
        <v>1</v>
      </c>
      <c r="F839" s="106">
        <f>F840</f>
        <v>0</v>
      </c>
      <c r="G839" s="44">
        <f t="shared" ref="G839:O839" si="581">G840</f>
        <v>0</v>
      </c>
      <c r="H839" s="26">
        <f t="shared" si="581"/>
        <v>0</v>
      </c>
      <c r="I839" s="26">
        <f t="shared" si="581"/>
        <v>0</v>
      </c>
      <c r="J839" s="26">
        <f t="shared" si="581"/>
        <v>0</v>
      </c>
      <c r="K839" s="26">
        <f t="shared" si="581"/>
        <v>0</v>
      </c>
      <c r="L839" s="26">
        <f t="shared" si="581"/>
        <v>0</v>
      </c>
      <c r="M839" s="26">
        <f t="shared" si="581"/>
        <v>0</v>
      </c>
      <c r="N839" s="26">
        <f t="shared" si="581"/>
        <v>0</v>
      </c>
      <c r="O839" s="26">
        <f t="shared" si="581"/>
        <v>0</v>
      </c>
    </row>
    <row r="840" spans="1:16" ht="26.4" hidden="1">
      <c r="A840" s="157" t="s">
        <v>377</v>
      </c>
      <c r="B840" s="154" t="s">
        <v>255</v>
      </c>
      <c r="C840" s="154" t="s">
        <v>2</v>
      </c>
      <c r="D840" s="154" t="s">
        <v>257</v>
      </c>
      <c r="E840" s="154" t="s">
        <v>1</v>
      </c>
      <c r="F840" s="115">
        <f>F841+F844</f>
        <v>0</v>
      </c>
      <c r="G840" s="145">
        <f t="shared" ref="G840:M840" si="582">G841+G844</f>
        <v>0</v>
      </c>
      <c r="H840" s="31">
        <f t="shared" si="582"/>
        <v>0</v>
      </c>
      <c r="I840" s="31">
        <f t="shared" si="582"/>
        <v>0</v>
      </c>
      <c r="J840" s="31">
        <f t="shared" si="582"/>
        <v>0</v>
      </c>
      <c r="K840" s="31">
        <f t="shared" si="582"/>
        <v>0</v>
      </c>
      <c r="L840" s="31">
        <f t="shared" si="582"/>
        <v>0</v>
      </c>
      <c r="M840" s="31">
        <f t="shared" si="582"/>
        <v>0</v>
      </c>
      <c r="N840" s="31">
        <f>N841+N844</f>
        <v>0</v>
      </c>
      <c r="O840" s="31">
        <f>O841+O844</f>
        <v>0</v>
      </c>
    </row>
    <row r="841" spans="1:16" ht="28.8" hidden="1" customHeight="1">
      <c r="A841" s="157" t="s">
        <v>258</v>
      </c>
      <c r="B841" s="154" t="s">
        <v>255</v>
      </c>
      <c r="C841" s="154" t="s">
        <v>2</v>
      </c>
      <c r="D841" s="154" t="s">
        <v>259</v>
      </c>
      <c r="E841" s="154" t="s">
        <v>1</v>
      </c>
      <c r="F841" s="106">
        <f>F842</f>
        <v>0</v>
      </c>
      <c r="G841" s="44">
        <f t="shared" ref="G841:O841" si="583">G842</f>
        <v>0</v>
      </c>
      <c r="H841" s="26">
        <f t="shared" si="583"/>
        <v>0</v>
      </c>
      <c r="I841" s="26">
        <f t="shared" si="583"/>
        <v>0</v>
      </c>
      <c r="J841" s="26">
        <f t="shared" si="583"/>
        <v>0</v>
      </c>
      <c r="K841" s="26">
        <f t="shared" si="583"/>
        <v>0</v>
      </c>
      <c r="L841" s="26">
        <f t="shared" si="583"/>
        <v>0</v>
      </c>
      <c r="M841" s="26">
        <f t="shared" si="583"/>
        <v>0</v>
      </c>
      <c r="N841" s="26">
        <f t="shared" si="583"/>
        <v>0</v>
      </c>
      <c r="O841" s="26">
        <f t="shared" si="583"/>
        <v>0</v>
      </c>
    </row>
    <row r="842" spans="1:16" hidden="1">
      <c r="A842" s="157" t="s">
        <v>75</v>
      </c>
      <c r="B842" s="154" t="s">
        <v>255</v>
      </c>
      <c r="C842" s="154" t="s">
        <v>2</v>
      </c>
      <c r="D842" s="154" t="s">
        <v>259</v>
      </c>
      <c r="E842" s="154" t="s">
        <v>76</v>
      </c>
      <c r="F842" s="115">
        <f>F843</f>
        <v>0</v>
      </c>
      <c r="G842" s="145">
        <f t="shared" ref="G842:O842" si="584">G843</f>
        <v>0</v>
      </c>
      <c r="H842" s="31">
        <f t="shared" si="584"/>
        <v>0</v>
      </c>
      <c r="I842" s="31">
        <f t="shared" si="584"/>
        <v>0</v>
      </c>
      <c r="J842" s="31">
        <f t="shared" si="584"/>
        <v>0</v>
      </c>
      <c r="K842" s="31">
        <f t="shared" si="584"/>
        <v>0</v>
      </c>
      <c r="L842" s="31">
        <f t="shared" si="584"/>
        <v>0</v>
      </c>
      <c r="M842" s="31">
        <f t="shared" si="584"/>
        <v>0</v>
      </c>
      <c r="N842" s="31">
        <f t="shared" si="584"/>
        <v>0</v>
      </c>
      <c r="O842" s="31">
        <f t="shared" si="584"/>
        <v>0</v>
      </c>
    </row>
    <row r="843" spans="1:16" hidden="1">
      <c r="A843" s="157" t="s">
        <v>260</v>
      </c>
      <c r="B843" s="154" t="s">
        <v>255</v>
      </c>
      <c r="C843" s="154" t="s">
        <v>2</v>
      </c>
      <c r="D843" s="154" t="s">
        <v>259</v>
      </c>
      <c r="E843" s="154" t="s">
        <v>261</v>
      </c>
      <c r="F843" s="106">
        <f>G843+H843+I843+J843+K843+L843+M843</f>
        <v>0</v>
      </c>
      <c r="G843" s="44"/>
      <c r="H843" s="26"/>
      <c r="I843" s="53"/>
      <c r="J843" s="26"/>
      <c r="K843" s="53"/>
      <c r="L843" s="26">
        <v>0</v>
      </c>
      <c r="M843" s="44"/>
      <c r="N843" s="44">
        <v>0</v>
      </c>
      <c r="O843" s="44">
        <v>0</v>
      </c>
    </row>
    <row r="844" spans="1:16" ht="57" hidden="1" customHeight="1">
      <c r="A844" s="157" t="s">
        <v>262</v>
      </c>
      <c r="B844" s="154" t="s">
        <v>255</v>
      </c>
      <c r="C844" s="154" t="s">
        <v>2</v>
      </c>
      <c r="D844" s="154" t="s">
        <v>263</v>
      </c>
      <c r="E844" s="154" t="s">
        <v>1</v>
      </c>
      <c r="F844" s="115">
        <f>F845</f>
        <v>0</v>
      </c>
      <c r="G844" s="145">
        <f t="shared" ref="G844:O844" si="585">G845</f>
        <v>0</v>
      </c>
      <c r="H844" s="31">
        <f t="shared" si="585"/>
        <v>0</v>
      </c>
      <c r="I844" s="31">
        <f t="shared" si="585"/>
        <v>0</v>
      </c>
      <c r="J844" s="31">
        <f t="shared" si="585"/>
        <v>0</v>
      </c>
      <c r="K844" s="31">
        <f t="shared" si="585"/>
        <v>0</v>
      </c>
      <c r="L844" s="31">
        <f t="shared" si="585"/>
        <v>0</v>
      </c>
      <c r="M844" s="31">
        <f t="shared" si="585"/>
        <v>0</v>
      </c>
      <c r="N844" s="31">
        <f t="shared" si="585"/>
        <v>0</v>
      </c>
      <c r="O844" s="31">
        <f t="shared" si="585"/>
        <v>0</v>
      </c>
    </row>
    <row r="845" spans="1:16" hidden="1">
      <c r="A845" s="157" t="s">
        <v>75</v>
      </c>
      <c r="B845" s="154" t="s">
        <v>255</v>
      </c>
      <c r="C845" s="154" t="s">
        <v>2</v>
      </c>
      <c r="D845" s="154" t="s">
        <v>263</v>
      </c>
      <c r="E845" s="154" t="s">
        <v>76</v>
      </c>
      <c r="F845" s="106">
        <f>F846</f>
        <v>0</v>
      </c>
      <c r="G845" s="44">
        <f t="shared" ref="G845:O845" si="586">G846</f>
        <v>0</v>
      </c>
      <c r="H845" s="26">
        <f t="shared" si="586"/>
        <v>0</v>
      </c>
      <c r="I845" s="26">
        <f t="shared" si="586"/>
        <v>0</v>
      </c>
      <c r="J845" s="26">
        <f t="shared" si="586"/>
        <v>0</v>
      </c>
      <c r="K845" s="26">
        <f t="shared" si="586"/>
        <v>0</v>
      </c>
      <c r="L845" s="26">
        <f t="shared" si="586"/>
        <v>0</v>
      </c>
      <c r="M845" s="26">
        <f t="shared" si="586"/>
        <v>0</v>
      </c>
      <c r="N845" s="26">
        <f t="shared" si="586"/>
        <v>0</v>
      </c>
      <c r="O845" s="26">
        <f t="shared" si="586"/>
        <v>0</v>
      </c>
    </row>
    <row r="846" spans="1:16" hidden="1">
      <c r="A846" s="179" t="s">
        <v>260</v>
      </c>
      <c r="B846" s="7" t="s">
        <v>255</v>
      </c>
      <c r="C846" s="7" t="s">
        <v>2</v>
      </c>
      <c r="D846" s="7" t="s">
        <v>263</v>
      </c>
      <c r="E846" s="7" t="s">
        <v>261</v>
      </c>
      <c r="F846" s="115">
        <f>G846+H846+I846+J846+K846+L846+M846</f>
        <v>0</v>
      </c>
      <c r="G846" s="39"/>
      <c r="H846" s="29"/>
      <c r="I846" s="30"/>
      <c r="J846" s="29"/>
      <c r="K846" s="30"/>
      <c r="L846" s="29"/>
      <c r="M846" s="44">
        <v>0</v>
      </c>
      <c r="N846" s="44">
        <v>0</v>
      </c>
      <c r="O846" s="44">
        <v>0</v>
      </c>
    </row>
    <row r="847" spans="1:16">
      <c r="A847" s="183" t="s">
        <v>311</v>
      </c>
      <c r="B847" s="184"/>
      <c r="C847" s="184"/>
      <c r="D847" s="184"/>
      <c r="E847" s="185"/>
      <c r="F847" s="116">
        <f t="shared" ref="F847:O847" si="587">F8+F216+F232+F312+F223+F419+F636+F718+F725+F771+F823+F830+F837</f>
        <v>1592115.8002600002</v>
      </c>
      <c r="G847" s="146">
        <f t="shared" si="587"/>
        <v>275422.52500000002</v>
      </c>
      <c r="H847" s="34">
        <f t="shared" si="587"/>
        <v>115232.89499999999</v>
      </c>
      <c r="I847" s="34">
        <f t="shared" si="587"/>
        <v>8389.91</v>
      </c>
      <c r="J847" s="34">
        <f t="shared" si="587"/>
        <v>45972.788999999997</v>
      </c>
      <c r="K847" s="34">
        <f t="shared" si="587"/>
        <v>166213.46799999999</v>
      </c>
      <c r="L847" s="34">
        <f t="shared" si="587"/>
        <v>108086.57499999998</v>
      </c>
      <c r="M847" s="34">
        <f t="shared" si="587"/>
        <v>872797.63825999992</v>
      </c>
      <c r="N847" s="34">
        <f t="shared" si="587"/>
        <v>1544800.2609799998</v>
      </c>
      <c r="O847" s="34">
        <f t="shared" si="587"/>
        <v>1585402.8356100002</v>
      </c>
    </row>
    <row r="848" spans="1:16">
      <c r="F848" s="69"/>
      <c r="G848" s="50">
        <v>255422.52499999999</v>
      </c>
      <c r="H848" s="39">
        <v>115232.89599999999</v>
      </c>
      <c r="I848" s="50">
        <v>8389.91</v>
      </c>
      <c r="J848" s="50"/>
      <c r="K848" s="39">
        <v>166213.46799999999</v>
      </c>
      <c r="L848" s="50"/>
      <c r="M848" s="39">
        <v>872797.63826000004</v>
      </c>
      <c r="N848" s="50">
        <v>1544800.26098</v>
      </c>
      <c r="O848" s="50">
        <v>1585402.83561</v>
      </c>
    </row>
    <row r="849" spans="6:15" ht="72">
      <c r="F849" s="57"/>
      <c r="G849" s="58"/>
      <c r="H849" s="54" t="s">
        <v>633</v>
      </c>
      <c r="I849" s="58" t="s">
        <v>632</v>
      </c>
      <c r="M849" s="81"/>
      <c r="N849" s="71" t="s">
        <v>442</v>
      </c>
      <c r="O849" s="71" t="s">
        <v>442</v>
      </c>
    </row>
  </sheetData>
  <mergeCells count="3">
    <mergeCell ref="A5:F5"/>
    <mergeCell ref="A6:E6"/>
    <mergeCell ref="A847:E847"/>
  </mergeCells>
  <pageMargins left="1.1811023622047245" right="0.39370078740157483" top="0.39370078740157483" bottom="0.39370078740157483" header="0" footer="0"/>
  <pageSetup paperSize="9" scale="70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2454849_2K8120Z9D&lt;/Code&gt;&#10;  &lt;ObjectCode&gt;SQUERY_SVOD_ROSP&lt;/ObjectCode&gt;&#10;  &lt;DocName&gt;Сводная бюджетная роспись&lt;/DocName&gt;&#10;  &lt;VariantName&gt;Раздел, подраздел для Думы&lt;/VariantName&gt;&#10;  &lt;VariantLink&gt;26488125&lt;/VariantLink&gt;&#10;  &lt;ReportLink&gt;126924&lt;/ReportLink&gt;&#10;  &lt;Note&gt;01.01.2017 - 14.10.2017&#10;&lt;/Note&gt;&#10;  &lt;SilentMode&gt;false&lt;/SilentMode&gt;&#10;  &lt;DateInfo&gt;&#10;    &lt;string&gt;01.01.2017&lt;/string&gt;&#10;    &lt;string&gt;14.10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C96AE2B6-3FB6-48A9-B112-3AF5D86805A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Думу</vt:lpstr>
      <vt:lpstr>'На Думу'!Заголовки_для_печати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FIN-BUDG-CHIEF\админ</dc:creator>
  <cp:lastModifiedBy>Светлана Цыбульская</cp:lastModifiedBy>
  <cp:lastPrinted>2023-10-31T05:37:46Z</cp:lastPrinted>
  <dcterms:created xsi:type="dcterms:W3CDTF">2017-10-14T04:54:21Z</dcterms:created>
  <dcterms:modified xsi:type="dcterms:W3CDTF">2023-11-01T03:01:18Z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Сводная бюджетная роспись</vt:lpwstr>
  </property>
</Properties>
</file>