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Бюджет\Бюджет 2020 года\Проект бюджета ЧМР на 2020-2022 гг\"/>
    </mc:Choice>
  </mc:AlternateContent>
  <bookViews>
    <workbookView xWindow="0" yWindow="0" windowWidth="28800" windowHeight="11610"/>
  </bookViews>
  <sheets>
    <sheet name="Документ" sheetId="2" r:id="rId1"/>
  </sheets>
  <definedNames>
    <definedName name="_xlnm.Print_Titles" localSheetId="0">Документ!$10:$10</definedName>
  </definedNames>
  <calcPr calcId="152511"/>
</workbook>
</file>

<file path=xl/calcChain.xml><?xml version="1.0" encoding="utf-8"?>
<calcChain xmlns="http://schemas.openxmlformats.org/spreadsheetml/2006/main">
  <c r="F42" i="2" l="1"/>
  <c r="E42" i="2"/>
  <c r="D42" i="2"/>
  <c r="C42" i="2"/>
  <c r="D35" i="2" l="1"/>
  <c r="D14" i="2"/>
  <c r="D21" i="2"/>
  <c r="D75" i="2"/>
  <c r="D193" i="2"/>
  <c r="F193" i="2"/>
  <c r="E193" i="2"/>
  <c r="E186" i="2"/>
  <c r="F186" i="2"/>
  <c r="D186" i="2"/>
  <c r="F14" i="2" l="1"/>
  <c r="F21" i="2"/>
  <c r="F44" i="2"/>
  <c r="E14" i="2"/>
  <c r="E66" i="2"/>
  <c r="E64" i="2"/>
  <c r="E44" i="2"/>
  <c r="E35" i="2"/>
  <c r="E21" i="2"/>
  <c r="E183" i="2" l="1"/>
  <c r="E173" i="2" s="1"/>
  <c r="F183" i="2"/>
  <c r="F173" i="2" s="1"/>
  <c r="E172" i="2"/>
  <c r="F172" i="2"/>
  <c r="E161" i="2"/>
  <c r="F161" i="2"/>
  <c r="E170" i="2"/>
  <c r="F170" i="2"/>
  <c r="E169" i="2"/>
  <c r="F169" i="2"/>
  <c r="E167" i="2"/>
  <c r="F167" i="2"/>
  <c r="E166" i="2"/>
  <c r="F166" i="2"/>
  <c r="E163" i="2"/>
  <c r="F163" i="2"/>
  <c r="E162" i="2"/>
  <c r="F162" i="2"/>
  <c r="E160" i="2"/>
  <c r="F160" i="2"/>
  <c r="E159" i="2"/>
  <c r="F159" i="2"/>
  <c r="E157" i="2"/>
  <c r="F157" i="2"/>
  <c r="E156" i="2"/>
  <c r="F156" i="2"/>
  <c r="E154" i="2"/>
  <c r="F154" i="2"/>
  <c r="E153" i="2"/>
  <c r="F153" i="2"/>
  <c r="E151" i="2"/>
  <c r="F151" i="2"/>
  <c r="E150" i="2"/>
  <c r="F150" i="2"/>
  <c r="E148" i="2"/>
  <c r="F148" i="2"/>
  <c r="E147" i="2"/>
  <c r="F147" i="2"/>
  <c r="E144" i="2"/>
  <c r="F144" i="2"/>
  <c r="E143" i="2"/>
  <c r="F143" i="2"/>
  <c r="E140" i="2"/>
  <c r="F140" i="2"/>
  <c r="E138" i="2"/>
  <c r="F138" i="2"/>
  <c r="E137" i="2"/>
  <c r="F137" i="2"/>
  <c r="E134" i="2"/>
  <c r="F134" i="2"/>
  <c r="E133" i="2"/>
  <c r="F133" i="2"/>
  <c r="E131" i="2"/>
  <c r="F131" i="2"/>
  <c r="E129" i="2"/>
  <c r="F129" i="2"/>
  <c r="E128" i="2"/>
  <c r="F128" i="2"/>
  <c r="E127" i="2"/>
  <c r="F127" i="2"/>
  <c r="E123" i="2"/>
  <c r="F123" i="2"/>
  <c r="E122" i="2"/>
  <c r="F122" i="2"/>
  <c r="F121" i="2" s="1"/>
  <c r="E121" i="2"/>
  <c r="E119" i="2"/>
  <c r="F119" i="2"/>
  <c r="E118" i="2"/>
  <c r="F118" i="2"/>
  <c r="E114" i="2"/>
  <c r="F114" i="2"/>
  <c r="E113" i="2"/>
  <c r="F113" i="2"/>
  <c r="E107" i="2"/>
  <c r="F107" i="2"/>
  <c r="E106" i="2"/>
  <c r="F106" i="2"/>
  <c r="E105" i="2"/>
  <c r="F105" i="2"/>
  <c r="E101" i="2"/>
  <c r="F101" i="2"/>
  <c r="E100" i="2"/>
  <c r="F100" i="2"/>
  <c r="E98" i="2"/>
  <c r="F98" i="2"/>
  <c r="E97" i="2"/>
  <c r="F97" i="2"/>
  <c r="E95" i="2"/>
  <c r="F95" i="2"/>
  <c r="E94" i="2"/>
  <c r="F94" i="2"/>
  <c r="E90" i="2"/>
  <c r="F90" i="2"/>
  <c r="E89" i="2"/>
  <c r="F89" i="2"/>
  <c r="E82" i="2"/>
  <c r="F82" i="2"/>
  <c r="E80" i="2"/>
  <c r="F80" i="2"/>
  <c r="E79" i="2"/>
  <c r="F79" i="2"/>
  <c r="E78" i="2"/>
  <c r="F78" i="2"/>
  <c r="E76" i="2"/>
  <c r="F76" i="2"/>
  <c r="F75" i="2"/>
  <c r="E75" i="2"/>
  <c r="E74" i="2" s="1"/>
  <c r="F74" i="2"/>
  <c r="F66" i="2"/>
  <c r="F64" i="2"/>
  <c r="F61" i="2" s="1"/>
  <c r="E57" i="2"/>
  <c r="F57" i="2"/>
  <c r="E56" i="2"/>
  <c r="F56" i="2"/>
  <c r="E54" i="2"/>
  <c r="F54" i="2"/>
  <c r="E53" i="2"/>
  <c r="F53" i="2"/>
  <c r="E51" i="2"/>
  <c r="F51" i="2"/>
  <c r="E50" i="2"/>
  <c r="F50" i="2"/>
  <c r="E48" i="2"/>
  <c r="F48" i="2"/>
  <c r="E45" i="2"/>
  <c r="F45" i="2"/>
  <c r="E41" i="2"/>
  <c r="F41" i="2"/>
  <c r="E36" i="2"/>
  <c r="E32" i="2" s="1"/>
  <c r="F36" i="2"/>
  <c r="F35" i="2"/>
  <c r="E33" i="2"/>
  <c r="F33" i="2"/>
  <c r="F32" i="2"/>
  <c r="E30" i="2"/>
  <c r="F30" i="2"/>
  <c r="E25" i="2"/>
  <c r="F25" i="2"/>
  <c r="E19" i="2"/>
  <c r="F19" i="2"/>
  <c r="E13" i="2"/>
  <c r="E12" i="2" s="1"/>
  <c r="F13" i="2"/>
  <c r="F12" i="2" s="1"/>
  <c r="F18" i="2" l="1"/>
  <c r="E18" i="2"/>
  <c r="E61" i="2"/>
  <c r="E60" i="2" s="1"/>
  <c r="F60" i="2"/>
  <c r="F11" i="2"/>
  <c r="F204" i="2" s="1"/>
  <c r="E11" i="2"/>
  <c r="D183" i="2"/>
  <c r="E204" i="2" l="1"/>
  <c r="D114" i="2"/>
  <c r="C114" i="2"/>
  <c r="C128" i="2"/>
  <c r="D64" i="2" l="1"/>
  <c r="D66" i="2"/>
  <c r="D44" i="2"/>
  <c r="D179" i="2"/>
  <c r="D132" i="2"/>
  <c r="D182" i="2"/>
  <c r="D180" i="2"/>
  <c r="D173" i="2" l="1"/>
  <c r="D129" i="2"/>
  <c r="D128" i="2" s="1"/>
  <c r="D78" i="2"/>
  <c r="C61" i="2" l="1"/>
  <c r="D149" i="2" l="1"/>
  <c r="C173" i="2" l="1"/>
  <c r="D33" i="2" l="1"/>
  <c r="D74" i="2" l="1"/>
  <c r="C74" i="2"/>
  <c r="D13" i="2"/>
  <c r="C13" i="2"/>
  <c r="D90" i="2" l="1"/>
  <c r="C90" i="2"/>
  <c r="D123" i="2"/>
  <c r="D122" i="2" s="1"/>
  <c r="D131" i="2"/>
  <c r="D134" i="2"/>
  <c r="D133" i="2" s="1"/>
  <c r="D19" i="2"/>
  <c r="C19" i="2"/>
  <c r="D107" i="2"/>
  <c r="C107" i="2"/>
  <c r="D127" i="2" l="1"/>
  <c r="D121" i="2" s="1"/>
  <c r="C123" i="2"/>
  <c r="C122" i="2" s="1"/>
  <c r="C131" i="2"/>
  <c r="C134" i="2"/>
  <c r="C133" i="2" s="1"/>
  <c r="D138" i="2"/>
  <c r="C138" i="2"/>
  <c r="D140" i="2"/>
  <c r="C140" i="2"/>
  <c r="D144" i="2"/>
  <c r="D143" i="2" s="1"/>
  <c r="C144" i="2"/>
  <c r="C143" i="2" s="1"/>
  <c r="D148" i="2"/>
  <c r="D147" i="2" s="1"/>
  <c r="C148" i="2"/>
  <c r="C147" i="2" s="1"/>
  <c r="D151" i="2"/>
  <c r="D150" i="2" s="1"/>
  <c r="C151" i="2"/>
  <c r="C150" i="2" s="1"/>
  <c r="D154" i="2"/>
  <c r="D153" i="2" s="1"/>
  <c r="C154" i="2"/>
  <c r="C153" i="2" s="1"/>
  <c r="D157" i="2"/>
  <c r="D156" i="2" s="1"/>
  <c r="C157" i="2"/>
  <c r="C156" i="2" s="1"/>
  <c r="D161" i="2"/>
  <c r="D160" i="2" s="1"/>
  <c r="D159" i="2" s="1"/>
  <c r="C160" i="2"/>
  <c r="C159" i="2" s="1"/>
  <c r="D163" i="2"/>
  <c r="D162" i="2" s="1"/>
  <c r="C163" i="2"/>
  <c r="C162" i="2" s="1"/>
  <c r="D167" i="2"/>
  <c r="D166" i="2" s="1"/>
  <c r="C167" i="2"/>
  <c r="C166" i="2" s="1"/>
  <c r="D170" i="2"/>
  <c r="D169" i="2" s="1"/>
  <c r="C170" i="2"/>
  <c r="C169" i="2" s="1"/>
  <c r="D172" i="2"/>
  <c r="C172" i="2"/>
  <c r="D101" i="2"/>
  <c r="C101" i="2"/>
  <c r="C100" i="2" s="1"/>
  <c r="D106" i="2"/>
  <c r="C106" i="2"/>
  <c r="D113" i="2"/>
  <c r="C113" i="2"/>
  <c r="D119" i="2"/>
  <c r="D118" i="2" s="1"/>
  <c r="C119" i="2"/>
  <c r="C118" i="2" s="1"/>
  <c r="D100" i="2"/>
  <c r="D98" i="2"/>
  <c r="D97" i="2" s="1"/>
  <c r="C98" i="2"/>
  <c r="C97" i="2" s="1"/>
  <c r="D95" i="2"/>
  <c r="D94" i="2" s="1"/>
  <c r="C95" i="2"/>
  <c r="C94" i="2" s="1"/>
  <c r="D89" i="2"/>
  <c r="C89" i="2"/>
  <c r="D80" i="2"/>
  <c r="C80" i="2"/>
  <c r="D82" i="2"/>
  <c r="C82" i="2"/>
  <c r="D76" i="2"/>
  <c r="C76" i="2"/>
  <c r="D68" i="2"/>
  <c r="D57" i="2"/>
  <c r="D56" i="2" s="1"/>
  <c r="C57" i="2"/>
  <c r="C56" i="2" s="1"/>
  <c r="D51" i="2"/>
  <c r="D50" i="2" s="1"/>
  <c r="D54" i="2"/>
  <c r="D53" i="2" s="1"/>
  <c r="C51" i="2"/>
  <c r="C50" i="2" s="1"/>
  <c r="C54" i="2"/>
  <c r="C53" i="2" s="1"/>
  <c r="D45" i="2"/>
  <c r="C45" i="2"/>
  <c r="D48" i="2"/>
  <c r="C48" i="2"/>
  <c r="D36" i="2"/>
  <c r="C36" i="2"/>
  <c r="D32" i="2"/>
  <c r="C33" i="2"/>
  <c r="C32" i="2" s="1"/>
  <c r="C30" i="2"/>
  <c r="C25" i="2" s="1"/>
  <c r="D30" i="2"/>
  <c r="D25" i="2" s="1"/>
  <c r="D12" i="2"/>
  <c r="C12" i="2"/>
  <c r="D61" i="2" l="1"/>
  <c r="D60" i="2" s="1"/>
  <c r="C127" i="2"/>
  <c r="C121" i="2" s="1"/>
  <c r="D137" i="2"/>
  <c r="C137" i="2"/>
  <c r="C105" i="2"/>
  <c r="D105" i="2"/>
  <c r="C79" i="2"/>
  <c r="C18" i="2"/>
  <c r="C60" i="2"/>
  <c r="D79" i="2"/>
  <c r="D41" i="2"/>
  <c r="C41" i="2"/>
  <c r="D18" i="2"/>
  <c r="C11" i="2" l="1"/>
  <c r="D11" i="2"/>
  <c r="C204" i="2" l="1"/>
  <c r="D204" i="2"/>
</calcChain>
</file>

<file path=xl/sharedStrings.xml><?xml version="1.0" encoding="utf-8"?>
<sst xmlns="http://schemas.openxmlformats.org/spreadsheetml/2006/main" count="401" uniqueCount="391">
  <si>
    <t>0100000000</t>
  </si>
  <si>
    <t>0110000000</t>
  </si>
  <si>
    <t xml:space="preserve">      Основное мероприятие "Реализация образовательных программ дошкольного образования"</t>
  </si>
  <si>
    <t>0110100000</t>
  </si>
  <si>
    <t xml:space="preserve">        Расходы на обеспечение деятельности (оказание услуг, выполнение работ) муниципальных учреждений Черниговского района</t>
  </si>
  <si>
    <t>0110170010</t>
  </si>
  <si>
    <t xml:space="preserve">       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</si>
  <si>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0110193070</t>
  </si>
  <si>
    <t xml:space="preserve">        Субвенции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</si>
  <si>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0110193090</t>
  </si>
  <si>
    <t>0120000000</t>
  </si>
  <si>
    <t xml:space="preserve">      Основное мероприятие "Реализация образовательных программ начального общего, основного общего и среднего общего образования"</t>
  </si>
  <si>
    <t>0120100000</t>
  </si>
  <si>
    <t xml:space="preserve">        Организация и проведение единого государственного экзамена</t>
  </si>
  <si>
    <t>0120120040</t>
  </si>
  <si>
    <t>0120170010</t>
  </si>
  <si>
    <t xml:space="preserve">        Субвенции на обеспечение государственных гарантий реализации прав на получение общедоступного и бесплатного  дошкольного, начального общего, основного общего, среднего общего, дополнительного образования детей в муниципальных общеобразовательных организациях</t>
  </si>
  <si>
    <t>0120193060</t>
  </si>
  <si>
    <t xml:space="preserve">    Подпрограмма "Развитие системы дополнительного образования, отдыха, оздоровления и занятости детей и подростков Черниговского района"</t>
  </si>
  <si>
    <t>0130000000</t>
  </si>
  <si>
    <t xml:space="preserve">      Основное мероприятие "Реализация дополнительных общеобразовательных программ и обеспечение условий их предоставления"</t>
  </si>
  <si>
    <t>0130100000</t>
  </si>
  <si>
    <t xml:space="preserve">        Проведение мероприятий для детей и молодежи</t>
  </si>
  <si>
    <t>0130120030</t>
  </si>
  <si>
    <t>0130170010</t>
  </si>
  <si>
    <t xml:space="preserve">      Основное мероприятие "Организация и обеспечение отдыха и оздоровления детей"</t>
  </si>
  <si>
    <t>0130200000</t>
  </si>
  <si>
    <t xml:space="preserve">        Обеспечение отдыха детей и подростков в профильных лагерях при образовательных учреждениях</t>
  </si>
  <si>
    <t>0130220060</t>
  </si>
  <si>
    <t xml:space="preserve">        Организация работы трудовых бригад с оплатой труда для подростков в образовательных учреждениях</t>
  </si>
  <si>
    <t>0130220070</t>
  </si>
  <si>
    <t xml:space="preserve">        Информационно-методическое и материальное обеспечение отдыха и занятости детей и подростков</t>
  </si>
  <si>
    <t>0130220080</t>
  </si>
  <si>
    <t xml:space="preserve">        Субвенции на осуществление отдельных государственных полномочий по организации и обеспечению оздоровления и отдыха детей Приморского края (за исключением организации отдыха детей в каникулярное время)</t>
  </si>
  <si>
    <t>0130293080</t>
  </si>
  <si>
    <t>0140000000</t>
  </si>
  <si>
    <t xml:space="preserve">      Основное мероприятие "Обеспечение деятельности учреждений и функций органов местного самоуправления"</t>
  </si>
  <si>
    <t>0140100000</t>
  </si>
  <si>
    <t xml:space="preserve">        Руководство и управление в сфере установленных функций органов местного  самоуправления Черниговского муниципального района</t>
  </si>
  <si>
    <t>0140110030</t>
  </si>
  <si>
    <t>0140170010</t>
  </si>
  <si>
    <t xml:space="preserve">      Основное мероприятие "Развитие кадрового потенциала системы образования"</t>
  </si>
  <si>
    <t>0140200000</t>
  </si>
  <si>
    <t xml:space="preserve">        Повышение квалификации педагогических кадров</t>
  </si>
  <si>
    <t>0140220100</t>
  </si>
  <si>
    <t xml:space="preserve">        Поощрение учителей</t>
  </si>
  <si>
    <t>0140221100</t>
  </si>
  <si>
    <t xml:space="preserve">      Основное мероприятие "Поддержка талантливой молодежи"</t>
  </si>
  <si>
    <t>0140300000</t>
  </si>
  <si>
    <t xml:space="preserve">        Поддержка талантливой молодежи Черниговского района</t>
  </si>
  <si>
    <t>0140320090</t>
  </si>
  <si>
    <t>0200000000</t>
  </si>
  <si>
    <t xml:space="preserve">      Основное направление "Социальные выплаты отдельным категориям граждан на обеспечение жильем"</t>
  </si>
  <si>
    <t>0200100000</t>
  </si>
  <si>
    <t xml:space="preserve">        Социальные выплаты на обеспечение жильем граждан Российской Федерации, проживающих в сельской местности Черниговского района</t>
  </si>
  <si>
    <t>0200180020</t>
  </si>
  <si>
    <t xml:space="preserve">        Социальные выплаты на обеспечение жильем молодых семей и молодых специалистов Российской Федерации, проживающих в сельской местности Черниговского района</t>
  </si>
  <si>
    <t>0200180030</t>
  </si>
  <si>
    <t>0300000000</t>
  </si>
  <si>
    <t xml:space="preserve">      Основное мероприятие "Обеспечение деятельности и поддержка учреждений культуры Черниговского района"</t>
  </si>
  <si>
    <t>0300100000</t>
  </si>
  <si>
    <t xml:space="preserve">        Иные межбюджетные трансферты бюджетам поселений Черниговского района на исполнение Указа Президента Российской Федерации от 7 мая 2012 года №597 в части мероприятий, направленных на повышение средней заработной платы работников муниципальных учреждений культуры</t>
  </si>
  <si>
    <t>0300140030</t>
  </si>
  <si>
    <t>0300170010</t>
  </si>
  <si>
    <t xml:space="preserve">        Расходы на обеспечение деятельности (оказание услуг, выполнение работ) муниципальных учреждений библиотечного обслуживания Черниговского района</t>
  </si>
  <si>
    <t>0300171010</t>
  </si>
  <si>
    <t xml:space="preserve">        Поддержка лучших работников муниципальных учреждений культуры</t>
  </si>
  <si>
    <t>03001L5192</t>
  </si>
  <si>
    <t xml:space="preserve">        Поддержка муниципальных учреждений культуры</t>
  </si>
  <si>
    <t>03001L5193</t>
  </si>
  <si>
    <t xml:space="preserve">      Основное мероприятие "Обеспечение деятельности образовательных учреждений в сфере культуры"</t>
  </si>
  <si>
    <t>0300200000</t>
  </si>
  <si>
    <t>0300270010</t>
  </si>
  <si>
    <t xml:space="preserve">      Основное мероприятие "Организация проведения социально значимых культурных мероприятий"</t>
  </si>
  <si>
    <t>0300400000</t>
  </si>
  <si>
    <t xml:space="preserve">        Организация проведения социально-значимых культурно-массовых мероприятий, направленных на сохранение, создание, популяризацию культурных ценностей,в том числе мероприятий, приуроченных к празднованию государственных праздников</t>
  </si>
  <si>
    <t>0300420170</t>
  </si>
  <si>
    <t xml:space="preserve">        Проведение краевого фестиваля современного любительского творчества Черниговские родники</t>
  </si>
  <si>
    <t>0300420180</t>
  </si>
  <si>
    <t>0400000000</t>
  </si>
  <si>
    <t xml:space="preserve">      Основное мероприятие "Создание условий для привлечения населения к занятиям спортом"</t>
  </si>
  <si>
    <t>0400100000</t>
  </si>
  <si>
    <t xml:space="preserve">        Организация, проведение и участие в спортивных мероприятиях</t>
  </si>
  <si>
    <t>0400120200</t>
  </si>
  <si>
    <t>0600000000</t>
  </si>
  <si>
    <t xml:space="preserve">      Основное мероприятие "Энергосбережение и повышение энергетической эффективности в системах коммунальной инфраструктуры"</t>
  </si>
  <si>
    <t>0600100000</t>
  </si>
  <si>
    <t xml:space="preserve">        Организационные, технические и технологические мероприятия по энергосбережению и повышению энергетической эффективности учреждений, финансируемых из бюджета Черниговского района</t>
  </si>
  <si>
    <t>0600170050</t>
  </si>
  <si>
    <t>0700000000</t>
  </si>
  <si>
    <t xml:space="preserve">      Основное мероприятие "Развитие телекоммуникационной инфраструктуры органов местного самоуправления"</t>
  </si>
  <si>
    <t>0700100000</t>
  </si>
  <si>
    <t xml:space="preserve">        Реализация мероприятий по использованию информационно-коммуникационных технологий в целях совершенствования системы муниципального управления, предоставления услуг, создания и развития информационно-аналитических, учетных и функциональных систем Черниговского района</t>
  </si>
  <si>
    <t>0700120210</t>
  </si>
  <si>
    <t>0800000000</t>
  </si>
  <si>
    <t xml:space="preserve">      Основное мероприятие "Формирование системы мер пресечения и профилактики различных видов терроризма"</t>
  </si>
  <si>
    <t>0800100000</t>
  </si>
  <si>
    <t xml:space="preserve">        Мероприятия по профилактике экстремизма и терроризма</t>
  </si>
  <si>
    <t>0800120220</t>
  </si>
  <si>
    <t>1000000000</t>
  </si>
  <si>
    <t xml:space="preserve">      Основное мероприятие "Капитальный ремонт муниципального жилого фонда"</t>
  </si>
  <si>
    <t>1000100000</t>
  </si>
  <si>
    <t xml:space="preserve">        Расходы в области жилищного хозяйства</t>
  </si>
  <si>
    <t>1000120350</t>
  </si>
  <si>
    <t xml:space="preserve">        Взносы на капитальный ремонт общего имущества в многоквартирных домах за муниципальные помещения</t>
  </si>
  <si>
    <t>1000120360</t>
  </si>
  <si>
    <t>1100000000</t>
  </si>
  <si>
    <t xml:space="preserve">    Подпрограмма "Ремонт и содержание дорог местного значения Черниговского муниципального района Приморского края"</t>
  </si>
  <si>
    <t>1110000000</t>
  </si>
  <si>
    <t xml:space="preserve">      Основное мероприятие "Восстановление и поддержание до нормативных требований транспортно-эксплуатационного состояния автомобильных дорог общего пользования"</t>
  </si>
  <si>
    <t>1110100000</t>
  </si>
  <si>
    <t xml:space="preserve">        Содержание действующей сети автомобильных дорог общего пользования местного значения</t>
  </si>
  <si>
    <t>1110120320</t>
  </si>
  <si>
    <t xml:space="preserve">        Капитальный ремонт и ремонт автомобильных дорог общего пользования местного значения</t>
  </si>
  <si>
    <t>1110120330</t>
  </si>
  <si>
    <t xml:space="preserve">        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</t>
  </si>
  <si>
    <t>1110192390</t>
  </si>
  <si>
    <t xml:space="preserve">        Расходы на капитальный ремонт и ремонт автомобильных дорог общего пользования местного значения, в целях софинансирования которых из бюджета Приморского края предоставляются субсидии</t>
  </si>
  <si>
    <t>11101S2390</t>
  </si>
  <si>
    <t xml:space="preserve">    Подпрограмма "Развитие транспортного хозяйства Черниговского района"</t>
  </si>
  <si>
    <t>1120000000</t>
  </si>
  <si>
    <t xml:space="preserve">      Основное мероприятие "Организация транспортного обслуживания населения автомобильным транспортом"</t>
  </si>
  <si>
    <t>1120100000</t>
  </si>
  <si>
    <t xml:space="preserve">        Субсидии организациям, оказывающим на территории Черниговского района услуги по транспортному обслуживанию населения в межпоселенческом сообщении в границах муниципального района</t>
  </si>
  <si>
    <t>1120160010</t>
  </si>
  <si>
    <t xml:space="preserve">    Подпрограмма "Повышение безопасности дорожного движения на территории Черниговского района"</t>
  </si>
  <si>
    <t>1130000000</t>
  </si>
  <si>
    <t xml:space="preserve">      Основное мероприятие "Обеспечение безопасных условий движения"</t>
  </si>
  <si>
    <t>1130100000</t>
  </si>
  <si>
    <t xml:space="preserve">        Обеспечение мероприятий по развитию дорожно-транспортной инфраструктуры</t>
  </si>
  <si>
    <t>1130120340</t>
  </si>
  <si>
    <t>1300000000</t>
  </si>
  <si>
    <t>1310000000</t>
  </si>
  <si>
    <t xml:space="preserve">      Основное мероприятие "Обеспечение водоснабжения и водоотведения населенных пунктов Черниговского района"</t>
  </si>
  <si>
    <t>1310100000</t>
  </si>
  <si>
    <t xml:space="preserve">        Субсидии бюджетам муниципальных образований на проектированиеи (или) строительство, реконструкцию, модернизацию и капитальный ремонт объектов водопроводно-канализационного хозяйства</t>
  </si>
  <si>
    <t>1310192320</t>
  </si>
  <si>
    <t xml:space="preserve">        Расходы на проектирование и строительство сетей водоснабжения и системы очистки воды, в целях софинансирования которых из бюджета Приморского края предоставляются субсидии</t>
  </si>
  <si>
    <t>13101S2320</t>
  </si>
  <si>
    <t xml:space="preserve">    Подпрограмма "Развитие, ремонт (капитальный ремонт) и содержание объектов коммунальной инфраструктуры"</t>
  </si>
  <si>
    <t>1320000000</t>
  </si>
  <si>
    <t xml:space="preserve">      Основное мероприятие "Повышение эффективности функционирования жилищно-коммунальных систем"</t>
  </si>
  <si>
    <t>1320100000</t>
  </si>
  <si>
    <t>1320120410</t>
  </si>
  <si>
    <t xml:space="preserve">      Основное мероприятие "Улучшение условий и обеспечение комфортного проживания в Черниговском районе"</t>
  </si>
  <si>
    <t>1320200000</t>
  </si>
  <si>
    <t xml:space="preserve">        Мероприятия по благоустройству и содержанию территории Черниговского района</t>
  </si>
  <si>
    <t>1320220420</t>
  </si>
  <si>
    <t>1400000000</t>
  </si>
  <si>
    <t xml:space="preserve">      Основное мероприятие "Управление бюджетным процессом в Черниговском районе"</t>
  </si>
  <si>
    <t>1400100000</t>
  </si>
  <si>
    <t>1400110030</t>
  </si>
  <si>
    <t xml:space="preserve">      Основное мероприятие "Совершенствование межбюджетных отношений в Черниговском районе"</t>
  </si>
  <si>
    <t>1400200000</t>
  </si>
  <si>
    <t xml:space="preserve">        Дотации на выравнивание бюджетной обеспеченности поселений из районного фонда финансовой поддержки поселений, входящих в состав Черниговского района</t>
  </si>
  <si>
    <t>1400240010</t>
  </si>
  <si>
    <t xml:space="preserve">        Субвенции бюджетам муниципальных районов Приморского края на осуществление отдельных государственных полномочий  по расчету и предоставлению дотаций на выравнивание бюджетной обеспеченности бюджетам поселений , входящих в их состав</t>
  </si>
  <si>
    <t>1400293110</t>
  </si>
  <si>
    <t>1500000000</t>
  </si>
  <si>
    <t xml:space="preserve">      Основное мероприятие "Формирование положительного образа предпринимателя, популяризация роли предпринимательства"</t>
  </si>
  <si>
    <t>1500100000</t>
  </si>
  <si>
    <t xml:space="preserve">        Организация и проведение мероприятий по празднованию Дня российского предпринимательства; Дня торговли и общественного питания, Дня работников сельского хозяйства, а также конкурса Лучший предпринимательский проект в Черниговском районе</t>
  </si>
  <si>
    <t>1500120120</t>
  </si>
  <si>
    <t>1700000000</t>
  </si>
  <si>
    <t xml:space="preserve">      Основное мероприятие "Совершенствование и развитие системы патриотического воспитания граждан"</t>
  </si>
  <si>
    <t>1700100000</t>
  </si>
  <si>
    <t xml:space="preserve">        Мероприятия по патриотическому воспитанию граждан Черниговского муниципального района</t>
  </si>
  <si>
    <t>1700120160</t>
  </si>
  <si>
    <t>1800000000</t>
  </si>
  <si>
    <t xml:space="preserve">      Основное мероприятие "Информационная открытость органов местного самоуправления Черниговского района"</t>
  </si>
  <si>
    <t>1800200000</t>
  </si>
  <si>
    <t xml:space="preserve">        Субсидии на возмещение затрат, связанных с опубликованием муниципальных правовых актов, доведением до жителей Черниговского района официальной информации</t>
  </si>
  <si>
    <t>1800260020</t>
  </si>
  <si>
    <t>1900000000</t>
  </si>
  <si>
    <t xml:space="preserve">      Основное мероприятие "Совершенствование системы охраны общественного порядка и профилактики правонарушений"</t>
  </si>
  <si>
    <t>1900100000</t>
  </si>
  <si>
    <t xml:space="preserve">        Мероприятия по профилактике правонарушений и борьбе с преступностью</t>
  </si>
  <si>
    <t>1900120230</t>
  </si>
  <si>
    <t>2000000000</t>
  </si>
  <si>
    <t xml:space="preserve">      Основное мероприятие "Привлечение молодежи к общественной жизни села"</t>
  </si>
  <si>
    <t>2000100000</t>
  </si>
  <si>
    <t>2000120030</t>
  </si>
  <si>
    <t>2100000000</t>
  </si>
  <si>
    <t>2100100000</t>
  </si>
  <si>
    <t>21001L4970</t>
  </si>
  <si>
    <t>2200000000</t>
  </si>
  <si>
    <t xml:space="preserve">      Основное мероприятие "Мероприятия, направленные на повышение социальной адаптации и обеспечение доступности получения услуг инвалидами и другими маломобильными группами населения"</t>
  </si>
  <si>
    <t>2200100000</t>
  </si>
  <si>
    <t xml:space="preserve">        Социальная адаптация инвалидов, вовлечение их в общественно-культурную и спортивную жизнь, творческая и социокультурная реабилитация инвалидов</t>
  </si>
  <si>
    <t>2200120150</t>
  </si>
  <si>
    <t xml:space="preserve">        Расходы на мероприятия государственной программы Российской Федерации "Доступная среда" на 2011 - 2020 годы за счет средств бюджета Черниговского района</t>
  </si>
  <si>
    <t>22001L0270</t>
  </si>
  <si>
    <t>2300000000</t>
  </si>
  <si>
    <t xml:space="preserve">      Основное мероприятие "Развитие туристического потенциала в Черниговском районе"</t>
  </si>
  <si>
    <t>2300100000</t>
  </si>
  <si>
    <t xml:space="preserve">        Мероприятия по развитию внутреннего и въездного туризма</t>
  </si>
  <si>
    <t>2300120130</t>
  </si>
  <si>
    <t>2400000000</t>
  </si>
  <si>
    <t xml:space="preserve">      Основное мероприятие "Совершенствование системы противодействия коррупции в Черниговском районе"</t>
  </si>
  <si>
    <t>2400100000</t>
  </si>
  <si>
    <t xml:space="preserve">        Мероприятия по противодействию коррупции</t>
  </si>
  <si>
    <t>2400120600</t>
  </si>
  <si>
    <t xml:space="preserve">  Непрограммные направления деятельности органов местного самоуправления</t>
  </si>
  <si>
    <t>9900000000</t>
  </si>
  <si>
    <t xml:space="preserve">      Мероприятия непрограммных направлений деятельности органов местного самоуправления</t>
  </si>
  <si>
    <t>9999900000</t>
  </si>
  <si>
    <t xml:space="preserve">        Глава Черниговского муниципального района</t>
  </si>
  <si>
    <t>9999910010</t>
  </si>
  <si>
    <t>9999910030</t>
  </si>
  <si>
    <t xml:space="preserve">        Председатель Думы Черниговского района</t>
  </si>
  <si>
    <t>9999910040</t>
  </si>
  <si>
    <t xml:space="preserve">        Депутаты Думы Черниговского района</t>
  </si>
  <si>
    <t>9999910050</t>
  </si>
  <si>
    <t xml:space="preserve">        Руководитель контрольно -счетной комиссии Черниговского района</t>
  </si>
  <si>
    <t>9999910060</t>
  </si>
  <si>
    <t xml:space="preserve">        Мероприятия по землеустройству и землепользованию</t>
  </si>
  <si>
    <t>9999920020</t>
  </si>
  <si>
    <t xml:space="preserve">        Содержание и обслуживание казны Черниговского района (Реализация государственной политики в области приватизации и управления муниципальной собственностью)</t>
  </si>
  <si>
    <t>9999920250</t>
  </si>
  <si>
    <t xml:space="preserve">        Оценка недвижимости, признание прав и регулирование отношений по муниципальной собственности (Реализация государственной политики в области приватизации и управления муниципальной собственностью)</t>
  </si>
  <si>
    <t>9999920260</t>
  </si>
  <si>
    <t xml:space="preserve">        Резервный фонд Администрации Черниговского муниципального района</t>
  </si>
  <si>
    <t>9999920280</t>
  </si>
  <si>
    <t xml:space="preserve">        Расходы, связанные с исполнением судебных актов и решений налоговых органов</t>
  </si>
  <si>
    <t>9999920290</t>
  </si>
  <si>
    <t>9999920360</t>
  </si>
  <si>
    <t xml:space="preserve">        Содержание мест захоронения</t>
  </si>
  <si>
    <t>9999920450</t>
  </si>
  <si>
    <t xml:space="preserve">        Организация ритуальных услуг по погребению умерших, не имеющих близких родственников, либо законного представителя</t>
  </si>
  <si>
    <t>9999920460</t>
  </si>
  <si>
    <t xml:space="preserve">      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</si>
  <si>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9999951180</t>
  </si>
  <si>
    <t xml:space="preserve">        Составление (изменение и дополнение) списков кандидатов в присяжные заседатели федеральных судов общей юрисдикции</t>
  </si>
  <si>
    <t>9999951200</t>
  </si>
  <si>
    <t xml:space="preserve">      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по государственной регистрации актов гражданского состояния</t>
  </si>
  <si>
    <t>9999959300</t>
  </si>
  <si>
    <t>9999970010</t>
  </si>
  <si>
    <t xml:space="preserve">        Пенсии за выслугу лет муниципальным служащим Черниговского района</t>
  </si>
  <si>
    <t>9999980010</t>
  </si>
  <si>
    <t xml:space="preserve">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</si>
  <si>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</si>
  <si>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</si>
  <si>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</si>
  <si>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</si>
  <si>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</si>
  <si>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 xml:space="preserve">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</si>
  <si>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</si>
  <si>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Субвенции на регистрацию и учет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</si>
  <si>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</si>
  <si>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>Всего расходов:</t>
  </si>
  <si>
    <t>Наименование</t>
  </si>
  <si>
    <t>Целевая статья</t>
  </si>
  <si>
    <t>(тыс.рублей)</t>
  </si>
  <si>
    <t>к решению Думы Черниговского района</t>
  </si>
  <si>
    <t>по муниципальным программам Черниговского района и</t>
  </si>
  <si>
    <t>непрограммным направлениям деятельности</t>
  </si>
  <si>
    <t>Сумма на 2020 год</t>
  </si>
  <si>
    <t>Справочно: сумма на 2019 год</t>
  </si>
  <si>
    <t xml:space="preserve">        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образования, в целях софинансирования которых из бюджета Приморского края предоставляются субсидии</t>
  </si>
  <si>
    <t>01101S2020</t>
  </si>
  <si>
    <t xml:space="preserve">        Субвенции на осуществление отдельных государственных полномочий по обеспечению мер социальной поддержки педагогическим работникам муниципальных общеобразовательных организаций</t>
  </si>
  <si>
    <t>0120193140</t>
  </si>
  <si>
    <t xml:space="preserve">        Субвенции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</t>
  </si>
  <si>
    <t>0120193150</t>
  </si>
  <si>
    <t xml:space="preserve">      Основное мероприятие "Развитие инфраструктуры общеобразовательных организаций"</t>
  </si>
  <si>
    <t>0120200000</t>
  </si>
  <si>
    <t xml:space="preserve">        Строительство школы в с. Черниговка Приморского края, в том числе разработка проектно-сметной документации</t>
  </si>
  <si>
    <t>0120200010</t>
  </si>
  <si>
    <t xml:space="preserve">        Расходы инвестиционного характера на реконструкцию зданий муниципальных общеобразовательных учреждений</t>
  </si>
  <si>
    <t>0120200020</t>
  </si>
  <si>
    <t xml:space="preserve">        Расходы на капитальный ремонт зданий муниципальных общеобразовательных учреждений, в целях софинансирования которых из бюджета Приморского края предоставляются субсидии</t>
  </si>
  <si>
    <t>01202S2340</t>
  </si>
  <si>
    <t xml:space="preserve">      Создание в общеобразовательных организациях, расположенных в сельской местности, условий для занятий физической культурой и спортом</t>
  </si>
  <si>
    <t>012Е200000</t>
  </si>
  <si>
    <t xml:space="preserve">        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</si>
  <si>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012Е250970</t>
  </si>
  <si>
    <t xml:space="preserve">        Субсидии на капитальный ремонт зданий муниципальных общеобразовательных учреждений</t>
  </si>
  <si>
    <t>0120292340</t>
  </si>
  <si>
    <t>0150000000</t>
  </si>
  <si>
    <t xml:space="preserve">      Основное мероприятие "Повышение пожарной безопасности в муниципальных образовательных учреждениях"</t>
  </si>
  <si>
    <t>0150100000</t>
  </si>
  <si>
    <t xml:space="preserve">        Организационные, технические и технологические мероприятия по пожарной безопасности учреждений, финансируемых из бюджета Черниговского района</t>
  </si>
  <si>
    <t>0150170040</t>
  </si>
  <si>
    <t>0170000000</t>
  </si>
  <si>
    <t xml:space="preserve">      Основное мероприятие "Предупреждение и предотвращение терроризма в муниципальных образовательных учреждениях"</t>
  </si>
  <si>
    <t>0170100000</t>
  </si>
  <si>
    <t xml:space="preserve">        Создание в муниципальных образовательных учреждениях условий для предупреждения и предотвращения терроризма</t>
  </si>
  <si>
    <t>0170170070</t>
  </si>
  <si>
    <t xml:space="preserve">        Субсидии на комплектование книжных фондов и обеспечение информационно-техническим оборудованием библиотек</t>
  </si>
  <si>
    <t>0300192540</t>
  </si>
  <si>
    <t xml:space="preserve">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</si>
  <si>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03001L4670</t>
  </si>
  <si>
    <t xml:space="preserve">        Расходы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нужд, в целях софинансирования которых из бюджета Приморского края предоставляются субсидии</t>
  </si>
  <si>
    <t>03001S2050</t>
  </si>
  <si>
    <t xml:space="preserve">        Расходы на комплектование книжных фондов и обеспечение информационно-техническим оборудованием библиотек, в целях софинансирования которых из бюджета Приморского края предоставляются субсидии</t>
  </si>
  <si>
    <t>03001S2540</t>
  </si>
  <si>
    <t>0300192050</t>
  </si>
  <si>
    <t xml:space="preserve">      Основное мероприятие "Развитие спортивной инфраструктуры, находящейся в муниципальной собственности"</t>
  </si>
  <si>
    <t>040P500000</t>
  </si>
  <si>
    <t xml:space="preserve">        Расходы на развитие спортивной инфраструктуры, находящейся в муниципальной собственности, за счет средств местного бюджета</t>
  </si>
  <si>
    <t>040P502190</t>
  </si>
  <si>
    <t xml:space="preserve">        Оснащение объектов спортивной инфраструктуры спортивно-технологическим оборудованием</t>
  </si>
  <si>
    <t>040P552280</t>
  </si>
  <si>
    <t xml:space="preserve">        Субсидии бюджетам муниципальных образований Приморского края на развитие спортивной инфраструктуры, находящейся в муниципальной собственности</t>
  </si>
  <si>
    <t>040P592190</t>
  </si>
  <si>
    <t xml:space="preserve">        Субсидии бюджетам муниципальных образований Приморского края на приобретение ледозаливочной техники на 2019 год</t>
  </si>
  <si>
    <t>040P592680</t>
  </si>
  <si>
    <t xml:space="preserve">        Расходы на развитие спортивной инфраструктуры, находящейся в муниципальной собственности, в целях софинансирования которых из бюджета Приморского края предоставляются субсидии</t>
  </si>
  <si>
    <t>040P5S2190</t>
  </si>
  <si>
    <t xml:space="preserve">        Расходы на приобретение ледозаливочной техники на 2019 год, в целях софинансирования которых из бюджета Приморского края предоставляются субсидии</t>
  </si>
  <si>
    <t>040P5S2680</t>
  </si>
  <si>
    <t xml:space="preserve">        Субвенции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</t>
  </si>
  <si>
    <t>1120193130</t>
  </si>
  <si>
    <t>1000120370</t>
  </si>
  <si>
    <t xml:space="preserve">       Капитальный ремонт муниципального жилого фонда</t>
  </si>
  <si>
    <t xml:space="preserve">        Расходы по оплате договоров на выполнение работ, связанных с проектированием и строительством сетей водоснабжения и системы очистки воды</t>
  </si>
  <si>
    <t>1310100070</t>
  </si>
  <si>
    <t xml:space="preserve">    Подпрограмма "Организация снабжения населения твердым топливом (дровами)"</t>
  </si>
  <si>
    <t>1330000000</t>
  </si>
  <si>
    <t xml:space="preserve">      Основное мероприятие "Обеспечение граждан твердым топливом (дровами)"</t>
  </si>
  <si>
    <t>1330300000</t>
  </si>
  <si>
    <t xml:space="preserve">        Субсидии бюджетам муниципальных образований Приморского края на обеспечение граждан твердым топливом</t>
  </si>
  <si>
    <t>1330392620</t>
  </si>
  <si>
    <t xml:space="preserve">        Расходы на обеспечение граждан твердым топливом (дровами) в целях софинасирования которых из бюджета Приморского края предоставляются субсидии</t>
  </si>
  <si>
    <t>13303S2620</t>
  </si>
  <si>
    <t xml:space="preserve">        Субвенции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</si>
  <si>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99999М0820</t>
  </si>
  <si>
    <t xml:space="preserve">        Расходы на приобретение муниципальными учреждениями Черниговского района недвижимого и особо ценного движимого имущества</t>
  </si>
  <si>
    <t>9999970030</t>
  </si>
  <si>
    <t xml:space="preserve">        Процентные платежи по муниципальному долгу Черниговского района</t>
  </si>
  <si>
    <t>9999929060</t>
  </si>
  <si>
    <t xml:space="preserve">        Расходы, связанные с ликвидацией муниципального бюджетного учреждения "Многофункциональный центр предоставления государственных и муниципальных услуг" Черниговского муниципального района.</t>
  </si>
  <si>
    <t>9999928010</t>
  </si>
  <si>
    <t>9999911050</t>
  </si>
  <si>
    <t xml:space="preserve">        Предоставление социальных выплат молодым семьям - участникам Подпрограммы для приобретения (строительства) стандартного жилья </t>
  </si>
  <si>
    <t xml:space="preserve">      Основное мероприятие "Обеспечение выплаты молодым семьям субсидии на приобретение (строительство) стандартного жилья"</t>
  </si>
  <si>
    <t xml:space="preserve">        Организация мест для торговли сельскохозяйственной продукцией</t>
  </si>
  <si>
    <t>1500120140</t>
  </si>
  <si>
    <t xml:space="preserve">            Расходы на проектирование, строительство подъездных автомобильных дорог, проездов к земельным участкам, предоставленным (предоставляемым) на бесплатной основе гражданам, имеющим трех и более детей, в целях софинансирования которых из бюджета Приморского края предоставляется субсидия</t>
  </si>
  <si>
    <t>11101S2380</t>
  </si>
  <si>
    <t xml:space="preserve">           Расходы на подготовку и проведение выборов депутатов представительного органа Черниговского района</t>
  </si>
  <si>
    <t xml:space="preserve">        Субсидии бюджетам муниципальных образований на мероприятия по энергосбережению и повышению энергетической эффективности систем коммунальной инфраструктуры </t>
  </si>
  <si>
    <t xml:space="preserve">        Расходы на мероприятия по энергосбережению и повышению энергетической эффективности систем коммунальной инфраструктуры, в целях софинансирования которых из бюджета Приморского края предоставляются субсидии</t>
  </si>
  <si>
    <t>0600192270</t>
  </si>
  <si>
    <t>06001S2270</t>
  </si>
  <si>
    <t xml:space="preserve">        Субвенции на реализацию государственных полномочий органов опеки и попечительства в отношении несовершеннолетних</t>
  </si>
  <si>
    <t>0300140040</t>
  </si>
  <si>
    <t xml:space="preserve">        Иные межбюджетные трансферты бюджетам поселений Черниговского района в целях компенсации расходов в связи с увеличением ставки налога на имущество организаций в отношении объектов социально-культурной сферы, используемых для нужд культуры и искусства, образования, физической культуры и спорта, здравоохранения и социального обеспечения </t>
  </si>
  <si>
    <t xml:space="preserve">        Субсидии на строительство, реконструкцию, ремонт объектов культуры (в том числе проектно-изыскательские работы), находящихся в муниципальной собственности, и приобретение объектов культуры для муниципальных нужд</t>
  </si>
  <si>
    <t>0300170020</t>
  </si>
  <si>
    <t xml:space="preserve">        Расходы по оплате договоров на выполнение работ, оказание услуг, связанных с капитальным ремонтом</t>
  </si>
  <si>
    <t xml:space="preserve">       Ремонт (капитальный ремонт) объектов коммунального хозяйства</t>
  </si>
  <si>
    <t xml:space="preserve">       Развитие объектов коммунального хозяйства</t>
  </si>
  <si>
    <t xml:space="preserve">       Мероприятия по организации транспортного обслуживания населения автомобильным транспортом</t>
  </si>
  <si>
    <t>1120120470</t>
  </si>
  <si>
    <t>Приложение 13</t>
  </si>
  <si>
    <t>Сумма на 2021 год</t>
  </si>
  <si>
    <t>Сумма на 2022 год</t>
  </si>
  <si>
    <t>Распределение бюджетных ассигнований из районного бюджета на 2021 и 2022 годы</t>
  </si>
  <si>
    <t>ПРОЕКТ</t>
  </si>
  <si>
    <t xml:space="preserve">        Расходы на обеспечение информационной безопасности</t>
  </si>
  <si>
    <t>9999970090</t>
  </si>
  <si>
    <t>9999993160</t>
  </si>
  <si>
    <t xml:space="preserve">  Муниципальная программа "Развитие образования в Черниговском муниципальном районе" на 2018-2022 годы</t>
  </si>
  <si>
    <t xml:space="preserve">    Подпрограмма "Развитие системы дошкольного образования Черниговского района на 2018-2022 годы"</t>
  </si>
  <si>
    <t xml:space="preserve">    Подпрограмма "Развитие системы общего образования Черниговского района на 2018-2022 годы"</t>
  </si>
  <si>
    <t xml:space="preserve">    Подпрограмма "Обеспечение деятельности учреждений и органов управления системы образования Черниговского района" на 2018-2022 годы</t>
  </si>
  <si>
    <t xml:space="preserve">    Подпрограмма "Пожарная безопасность в образовательных учреждениях Черниговского района на 2018-2022 годы"</t>
  </si>
  <si>
    <t xml:space="preserve">    Подпрограмма "Антитеррористическая безопасность в образовательных учреждениях Черниговского муниципального района" на 2018-2022 годы</t>
  </si>
  <si>
    <t xml:space="preserve">  Муниципальная программа "Капитальный ремонт муниципального жилого фонда Черниговского муниципального района Приморского края" на 2018-2022 годы</t>
  </si>
  <si>
    <t xml:space="preserve">  Муниципальная программа "Противодействие и профилактика терроризма на территории Черниговского муниципального района" на 2017-2024 годы</t>
  </si>
  <si>
    <t xml:space="preserve">  Муниципальная программа "Развитие муниципальной службы и информационной политики в Черниговском районе" на 2017-2024 годы</t>
  </si>
  <si>
    <t xml:space="preserve">  Муниципальная программа "Профилактика правонарушений на территории Черниговского муниципального района" на 2017-2024 годы</t>
  </si>
  <si>
    <t xml:space="preserve">  Муниципальная программа "О противодействии коррупции в Администрации Черниговского района" на 2019-2024 годы</t>
  </si>
  <si>
    <t xml:space="preserve">  Муниципальная программа "Комплексное развитие сельских территорий" на 2020-2025 годы</t>
  </si>
  <si>
    <t xml:space="preserve">  Муниципальная программа "Обеспечение жильем молодых семей Черниговского района" на 2017-2022 годы</t>
  </si>
  <si>
    <t xml:space="preserve">  Муниципальная программа "Молодежь района" на 2017-2022 годы</t>
  </si>
  <si>
    <t xml:space="preserve">  Муниципальная программа "Развитие физической культуры и спорта в Черниговском муниципальном районе" на 2017-2022 годы</t>
  </si>
  <si>
    <t xml:space="preserve">  Муниципальная программа "Развитие субъектов малого и среднего предпринимательства в Черниговском муниципальном районе" на 2017-2024 годы</t>
  </si>
  <si>
    <t xml:space="preserve">  Муниципальная программа "Развитие дорожного хозяйства и транспорта в Черниговском районе" на 2018-2022 годы</t>
  </si>
  <si>
    <t xml:space="preserve">  Муниципальная программа "Энергоресурсосбережение и повышение энергетической эффективности на территории Черниговского муниципального района" на 2017-2022 годы</t>
  </si>
  <si>
    <t xml:space="preserve">  Муниципальная программа "Комплексное развитие систем коммунальной инфраструктуры Черниговского района" на 2017-2022 годы</t>
  </si>
  <si>
    <t xml:space="preserve">    Подпрограмма "Чистая вода" на 2017-2022 годы</t>
  </si>
  <si>
    <t xml:space="preserve">  Муниципальная программа "Развитие внутреннего и въездного туризма в Черниговском муниципальном районе" на 2017-2024 годы</t>
  </si>
  <si>
    <t xml:space="preserve">    Муниципальная программа "Формирование информационного общества в Черниговском районе" на 2018-2022 годы</t>
  </si>
  <si>
    <t xml:space="preserve">  Муниципальная программа "Долгосрочное финансовое планирование и организация бюджетного процесса, совершенствование межбюджетных отношений в Черниговском муниципальном районе" на 2017-2022 годы</t>
  </si>
  <si>
    <t xml:space="preserve">  Муниципальная программа "Развитие культуры в Черниговском районе" на 2017-2024 годы</t>
  </si>
  <si>
    <t xml:space="preserve">  Муниципальная программа "Патриотическое воспитание граждан Черниговского муниципального района" на 2017-2024 годы</t>
  </si>
  <si>
    <t xml:space="preserve">  Муниципальная программа "Формирование доступной среды жизнедеятельности для инвалидов и других маломобильных групп населения Черниговского муниципального района" на 2017-2024 годы</t>
  </si>
  <si>
    <t>от ___.___.2019г. №____-НПА</t>
  </si>
  <si>
    <r>
      <t>13201</t>
    </r>
    <r>
      <rPr>
        <sz val="10"/>
        <rFont val="Times New Roman"/>
        <family val="1"/>
        <charset val="204"/>
      </rPr>
      <t>20430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</si>
</sst>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00"/>
  </numFmts>
  <fonts count="15" x14ac:knownFonts="1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1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49" fontId="2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2" fillId="0" borderId="1"/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4"/>
    <xf numFmtId="0" fontId="2" fillId="4" borderId="3"/>
    <xf numFmtId="0" fontId="2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2" fillId="4" borderId="5"/>
    <xf numFmtId="0" fontId="2" fillId="4" borderId="5">
      <alignment horizontal="center"/>
    </xf>
    <xf numFmtId="4" fontId="3" fillId="0" borderId="2">
      <alignment horizontal="right" vertical="top" shrinkToFit="1"/>
    </xf>
    <xf numFmtId="49" fontId="2" fillId="0" borderId="2">
      <alignment vertical="top" wrapText="1"/>
    </xf>
    <xf numFmtId="4" fontId="2" fillId="0" borderId="2">
      <alignment horizontal="right" vertical="top" shrinkToFit="1"/>
    </xf>
    <xf numFmtId="0" fontId="2" fillId="4" borderId="5">
      <alignment shrinkToFit="1"/>
    </xf>
    <xf numFmtId="0" fontId="2" fillId="4" borderId="3">
      <alignment horizontal="center"/>
    </xf>
  </cellStyleXfs>
  <cellXfs count="59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Alignment="1">
      <alignment horizontal="right"/>
    </xf>
    <xf numFmtId="0" fontId="6" fillId="0" borderId="1" xfId="1" applyNumberFormat="1" applyFont="1" applyAlignment="1" applyProtection="1">
      <alignment horizontal="right"/>
    </xf>
    <xf numFmtId="0" fontId="5" fillId="0" borderId="0" xfId="0" applyFont="1" applyAlignment="1">
      <alignment horizontal="right"/>
    </xf>
    <xf numFmtId="0" fontId="6" fillId="0" borderId="1" xfId="1" applyFont="1" applyProtection="1">
      <alignment horizontal="center"/>
      <protection locked="0"/>
    </xf>
    <xf numFmtId="0" fontId="6" fillId="0" borderId="1" xfId="1" applyFont="1" applyAlignment="1" applyProtection="1">
      <alignment horizontal="center"/>
      <protection locked="0"/>
    </xf>
    <xf numFmtId="0" fontId="2" fillId="0" borderId="1" xfId="2" applyProtection="1">
      <alignment horizontal="right"/>
      <protection locked="0"/>
    </xf>
    <xf numFmtId="0" fontId="5" fillId="0" borderId="0" xfId="0" applyFont="1" applyAlignment="1">
      <alignment horizontal="center"/>
    </xf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0" fontId="6" fillId="0" borderId="1" xfId="1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1" xfId="1" applyFont="1" applyProtection="1">
      <alignment horizontal="center"/>
      <protection locked="0"/>
    </xf>
    <xf numFmtId="0" fontId="9" fillId="0" borderId="1" xfId="1" applyNumberFormat="1" applyFont="1" applyAlignment="1" applyProtection="1">
      <alignment horizontal="left"/>
    </xf>
    <xf numFmtId="0" fontId="7" fillId="0" borderId="2" xfId="3" applyNumberFormat="1" applyFont="1" applyProtection="1">
      <alignment horizontal="center" vertical="center" wrapText="1"/>
    </xf>
    <xf numFmtId="0" fontId="12" fillId="0" borderId="2" xfId="4" applyNumberFormat="1" applyFont="1" applyProtection="1">
      <alignment vertical="top" wrapText="1"/>
    </xf>
    <xf numFmtId="49" fontId="12" fillId="0" borderId="2" xfId="5" applyFont="1" applyProtection="1">
      <alignment horizontal="center" vertical="top" shrinkToFit="1"/>
    </xf>
    <xf numFmtId="164" fontId="12" fillId="5" borderId="2" xfId="6" applyFont="1" applyFill="1" applyProtection="1">
      <alignment horizontal="right" vertical="top" shrinkToFit="1"/>
    </xf>
    <xf numFmtId="165" fontId="12" fillId="5" borderId="2" xfId="6" applyNumberFormat="1" applyFont="1" applyFill="1" applyProtection="1">
      <alignment horizontal="right" vertical="top" shrinkToFit="1"/>
    </xf>
    <xf numFmtId="0" fontId="7" fillId="0" borderId="2" xfId="4" applyNumberFormat="1" applyFont="1" applyProtection="1">
      <alignment vertical="top" wrapText="1"/>
    </xf>
    <xf numFmtId="49" fontId="7" fillId="0" borderId="2" xfId="5" applyFont="1" applyProtection="1">
      <alignment horizontal="center" vertical="top" shrinkToFit="1"/>
    </xf>
    <xf numFmtId="164" fontId="13" fillId="5" borderId="2" xfId="6" applyFont="1" applyFill="1" applyProtection="1">
      <alignment horizontal="right" vertical="top" shrinkToFit="1"/>
    </xf>
    <xf numFmtId="165" fontId="13" fillId="5" borderId="2" xfId="6" applyNumberFormat="1" applyFont="1" applyFill="1" applyProtection="1">
      <alignment horizontal="right" vertical="top" shrinkToFit="1"/>
    </xf>
    <xf numFmtId="164" fontId="7" fillId="5" borderId="2" xfId="6" applyFont="1" applyFill="1" applyProtection="1">
      <alignment horizontal="right" vertical="top" shrinkToFit="1"/>
    </xf>
    <xf numFmtId="165" fontId="7" fillId="5" borderId="2" xfId="6" applyNumberFormat="1" applyFont="1" applyFill="1" applyProtection="1">
      <alignment horizontal="right" vertical="top" shrinkToFit="1"/>
    </xf>
    <xf numFmtId="0" fontId="7" fillId="5" borderId="2" xfId="4" applyNumberFormat="1" applyFont="1" applyFill="1" applyProtection="1">
      <alignment vertical="top" wrapText="1"/>
    </xf>
    <xf numFmtId="49" fontId="7" fillId="5" borderId="2" xfId="5" applyNumberFormat="1" applyFont="1" applyFill="1" applyProtection="1">
      <alignment horizontal="center" vertical="top" shrinkToFit="1"/>
    </xf>
    <xf numFmtId="164" fontId="7" fillId="5" borderId="2" xfId="6" applyNumberFormat="1" applyFont="1" applyFill="1" applyProtection="1">
      <alignment horizontal="right" vertical="top" shrinkToFit="1"/>
    </xf>
    <xf numFmtId="164" fontId="13" fillId="5" borderId="2" xfId="6" applyNumberFormat="1" applyFont="1" applyFill="1" applyProtection="1">
      <alignment horizontal="right" vertical="top" shrinkToFit="1"/>
    </xf>
    <xf numFmtId="0" fontId="7" fillId="5" borderId="2" xfId="4" applyNumberFormat="1" applyFont="1" applyFill="1" applyAlignment="1" applyProtection="1">
      <alignment horizontal="left" vertical="top" wrapText="1"/>
    </xf>
    <xf numFmtId="49" fontId="8" fillId="5" borderId="2" xfId="5" applyNumberFormat="1" applyFont="1" applyFill="1" applyProtection="1">
      <alignment horizontal="center" vertical="top" shrinkToFit="1"/>
    </xf>
    <xf numFmtId="49" fontId="7" fillId="5" borderId="2" xfId="5" applyFont="1" applyFill="1" applyProtection="1">
      <alignment horizontal="center" vertical="top" shrinkToFit="1"/>
    </xf>
    <xf numFmtId="0" fontId="8" fillId="5" borderId="2" xfId="4" applyNumberFormat="1" applyFont="1" applyFill="1" applyProtection="1">
      <alignment vertical="top" wrapText="1"/>
    </xf>
    <xf numFmtId="164" fontId="14" fillId="0" borderId="0" xfId="0" applyNumberFormat="1" applyFont="1" applyProtection="1">
      <protection locked="0"/>
    </xf>
    <xf numFmtId="165" fontId="14" fillId="0" borderId="0" xfId="0" applyNumberFormat="1" applyFont="1" applyProtection="1">
      <protection locked="0"/>
    </xf>
    <xf numFmtId="165" fontId="14" fillId="5" borderId="0" xfId="0" applyNumberFormat="1" applyFont="1" applyFill="1" applyProtection="1">
      <protection locked="0"/>
    </xf>
    <xf numFmtId="0" fontId="7" fillId="5" borderId="8" xfId="4" applyNumberFormat="1" applyFont="1" applyFill="1" applyBorder="1" applyProtection="1">
      <alignment vertical="top" wrapText="1"/>
    </xf>
    <xf numFmtId="49" fontId="7" fillId="5" borderId="8" xfId="5" applyNumberFormat="1" applyFont="1" applyFill="1" applyBorder="1" applyProtection="1">
      <alignment horizontal="center" vertical="top" shrinkToFit="1"/>
    </xf>
    <xf numFmtId="164" fontId="7" fillId="5" borderId="8" xfId="6" applyNumberFormat="1" applyFont="1" applyFill="1" applyBorder="1" applyProtection="1">
      <alignment horizontal="right" vertical="top" shrinkToFit="1"/>
    </xf>
    <xf numFmtId="165" fontId="7" fillId="5" borderId="8" xfId="6" applyNumberFormat="1" applyFont="1" applyFill="1" applyBorder="1" applyProtection="1">
      <alignment horizontal="right" vertical="top" shrinkToFit="1"/>
    </xf>
    <xf numFmtId="164" fontId="12" fillId="5" borderId="10" xfId="9" applyFont="1" applyFill="1" applyBorder="1" applyProtection="1">
      <alignment horizontal="right" vertical="top" shrinkToFit="1"/>
    </xf>
    <xf numFmtId="165" fontId="12" fillId="5" borderId="10" xfId="9" applyNumberFormat="1" applyFont="1" applyFill="1" applyBorder="1" applyProtection="1">
      <alignment horizontal="right" vertical="top" shrinkToFit="1"/>
    </xf>
    <xf numFmtId="0" fontId="10" fillId="0" borderId="1" xfId="1" applyNumberFormat="1" applyFont="1" applyAlignment="1" applyProtection="1">
      <alignment horizontal="center"/>
    </xf>
    <xf numFmtId="0" fontId="11" fillId="0" borderId="0" xfId="0" applyFont="1" applyAlignment="1">
      <alignment horizontal="center"/>
    </xf>
    <xf numFmtId="0" fontId="7" fillId="0" borderId="1" xfId="1" applyNumberFormat="1" applyFont="1" applyAlignment="1" applyProtection="1">
      <alignment horizontal="right"/>
    </xf>
    <xf numFmtId="0" fontId="8" fillId="0" borderId="0" xfId="0" applyFont="1" applyAlignment="1">
      <alignment horizontal="right"/>
    </xf>
    <xf numFmtId="0" fontId="8" fillId="0" borderId="6" xfId="0" applyFont="1" applyBorder="1" applyAlignment="1" applyProtection="1">
      <alignment wrapText="1"/>
      <protection locked="0"/>
    </xf>
    <xf numFmtId="0" fontId="8" fillId="0" borderId="1" xfId="0" applyFont="1" applyBorder="1" applyAlignment="1">
      <alignment wrapText="1"/>
    </xf>
    <xf numFmtId="0" fontId="7" fillId="0" borderId="9" xfId="8" applyNumberFormat="1" applyFont="1" applyBorder="1" applyProtection="1">
      <alignment horizontal="right"/>
    </xf>
    <xf numFmtId="0" fontId="7" fillId="0" borderId="10" xfId="8" applyFont="1" applyBorder="1" applyProtection="1">
      <alignment horizontal="right"/>
      <protection locked="0"/>
    </xf>
    <xf numFmtId="0" fontId="10" fillId="0" borderId="1" xfId="1" applyFont="1" applyAlignment="1" applyProtection="1">
      <alignment horizontal="center"/>
      <protection locked="0"/>
    </xf>
    <xf numFmtId="0" fontId="7" fillId="0" borderId="1" xfId="2" applyNumberFormat="1" applyFont="1" applyProtection="1">
      <alignment horizontal="right"/>
    </xf>
    <xf numFmtId="0" fontId="7" fillId="0" borderId="1" xfId="2" applyFont="1" applyProtection="1">
      <alignment horizontal="right"/>
      <protection locked="0"/>
    </xf>
    <xf numFmtId="164" fontId="12" fillId="5" borderId="2" xfId="6" applyNumberFormat="1" applyFont="1" applyFill="1" applyProtection="1">
      <alignment horizontal="right" vertical="top" shrinkToFit="1"/>
    </xf>
    <xf numFmtId="164" fontId="8" fillId="5" borderId="2" xfId="6" applyNumberFormat="1" applyFont="1" applyFill="1" applyProtection="1">
      <alignment horizontal="right" vertical="top" shrinkToFit="1"/>
    </xf>
    <xf numFmtId="164" fontId="12" fillId="5" borderId="7" xfId="9" applyNumberFormat="1" applyFont="1" applyFill="1" applyBorder="1" applyProtection="1">
      <alignment horizontal="right" vertical="top" shrinkToFit="1"/>
    </xf>
    <xf numFmtId="164" fontId="12" fillId="5" borderId="11" xfId="9" applyNumberFormat="1" applyFont="1" applyFill="1" applyBorder="1" applyProtection="1">
      <alignment horizontal="right" vertical="top" shrinkToFit="1"/>
    </xf>
  </cellXfs>
  <cellStyles count="33">
    <cellStyle name="br" xfId="15"/>
    <cellStyle name="col" xfId="14"/>
    <cellStyle name="st28" xfId="9"/>
    <cellStyle name="st29" xfId="10"/>
    <cellStyle name="st30" xfId="6"/>
    <cellStyle name="st31" xfId="7"/>
    <cellStyle name="style0" xfId="16"/>
    <cellStyle name="td" xfId="17"/>
    <cellStyle name="tr" xfId="13"/>
    <cellStyle name="xl21" xfId="18"/>
    <cellStyle name="xl22" xfId="1"/>
    <cellStyle name="xl23" xfId="2"/>
    <cellStyle name="xl24" xfId="19"/>
    <cellStyle name="xl25" xfId="3"/>
    <cellStyle name="xl26" xfId="20"/>
    <cellStyle name="xl27" xfId="21"/>
    <cellStyle name="xl28" xfId="8"/>
    <cellStyle name="xl29" xfId="22"/>
    <cellStyle name="xl30" xfId="23"/>
    <cellStyle name="xl31" xfId="11"/>
    <cellStyle name="xl32" xfId="12"/>
    <cellStyle name="xl33" xfId="4"/>
    <cellStyle name="xl34" xfId="5"/>
    <cellStyle name="xl35" xfId="24"/>
    <cellStyle name="xl36" xfId="25"/>
    <cellStyle name="xl37" xfId="26"/>
    <cellStyle name="xl38" xfId="27"/>
    <cellStyle name="xl39" xfId="28"/>
    <cellStyle name="xl40" xfId="29"/>
    <cellStyle name="xl41" xfId="30"/>
    <cellStyle name="xl42" xfId="31"/>
    <cellStyle name="xl43" xfId="3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0"/>
  <sheetViews>
    <sheetView showGridLines="0" tabSelected="1" view="pageBreakPreview" zoomScale="90" zoomScaleNormal="100" zoomScaleSheetLayoutView="90" workbookViewId="0">
      <pane ySplit="10" topLeftCell="A190" activePane="bottomLeft" state="frozen"/>
      <selection pane="bottomLeft" activeCell="E11" sqref="E11:F204"/>
    </sheetView>
  </sheetViews>
  <sheetFormatPr defaultRowHeight="15" outlineLevelRow="3" x14ac:dyDescent="0.25"/>
  <cols>
    <col min="1" max="1" width="78.42578125" style="1" customWidth="1"/>
    <col min="2" max="2" width="12.7109375" style="1" customWidth="1"/>
    <col min="3" max="3" width="0.140625" style="1" hidden="1" customWidth="1"/>
    <col min="4" max="4" width="14.7109375" style="1" hidden="1" customWidth="1"/>
    <col min="5" max="6" width="14.85546875" style="1" customWidth="1"/>
    <col min="7" max="7" width="11.5703125" style="1" customWidth="1"/>
    <col min="8" max="16384" width="9.140625" style="1"/>
  </cols>
  <sheetData>
    <row r="1" spans="1:10" ht="15.75" customHeight="1" x14ac:dyDescent="0.3">
      <c r="A1" s="15" t="s">
        <v>359</v>
      </c>
      <c r="B1" s="11"/>
      <c r="C1" s="11"/>
      <c r="D1" s="5"/>
      <c r="E1" s="14"/>
      <c r="F1" s="14"/>
    </row>
    <row r="2" spans="1:10" ht="15.75" customHeight="1" x14ac:dyDescent="0.3">
      <c r="A2" s="46" t="s">
        <v>355</v>
      </c>
      <c r="B2" s="47"/>
      <c r="C2" s="47"/>
      <c r="D2" s="4"/>
      <c r="E2" s="13"/>
      <c r="F2" s="13"/>
    </row>
    <row r="3" spans="1:10" ht="15.75" customHeight="1" x14ac:dyDescent="0.3">
      <c r="A3" s="46" t="s">
        <v>253</v>
      </c>
      <c r="B3" s="47"/>
      <c r="C3" s="47"/>
      <c r="D3" s="4"/>
      <c r="E3" s="13"/>
      <c r="F3" s="13"/>
    </row>
    <row r="4" spans="1:10" ht="15.75" customHeight="1" x14ac:dyDescent="0.3">
      <c r="A4" s="46" t="s">
        <v>389</v>
      </c>
      <c r="B4" s="47"/>
      <c r="C4" s="47"/>
      <c r="D4" s="4"/>
      <c r="E4" s="13"/>
      <c r="F4" s="13"/>
    </row>
    <row r="5" spans="1:10" ht="15.75" customHeight="1" x14ac:dyDescent="0.3">
      <c r="A5" s="3"/>
      <c r="B5" s="2"/>
      <c r="C5" s="2"/>
      <c r="D5" s="4"/>
      <c r="E5" s="13"/>
      <c r="F5" s="13"/>
    </row>
    <row r="6" spans="1:10" ht="15.75" customHeight="1" x14ac:dyDescent="0.3">
      <c r="A6" s="44" t="s">
        <v>358</v>
      </c>
      <c r="B6" s="45"/>
      <c r="C6" s="45"/>
      <c r="D6" s="8"/>
      <c r="E6" s="12"/>
      <c r="F6" s="12"/>
    </row>
    <row r="7" spans="1:10" ht="15.75" customHeight="1" x14ac:dyDescent="0.3">
      <c r="A7" s="44" t="s">
        <v>254</v>
      </c>
      <c r="B7" s="45"/>
      <c r="C7" s="45"/>
      <c r="D7" s="8"/>
      <c r="E7" s="12"/>
      <c r="F7" s="12"/>
    </row>
    <row r="8" spans="1:10" ht="15.75" customHeight="1" x14ac:dyDescent="0.3">
      <c r="A8" s="44" t="s">
        <v>255</v>
      </c>
      <c r="B8" s="52"/>
      <c r="C8" s="52"/>
      <c r="D8" s="6"/>
      <c r="E8" s="11"/>
      <c r="F8" s="11"/>
    </row>
    <row r="9" spans="1:10" ht="12" customHeight="1" x14ac:dyDescent="0.25">
      <c r="A9" s="53" t="s">
        <v>252</v>
      </c>
      <c r="B9" s="54"/>
      <c r="C9" s="54"/>
      <c r="D9" s="7"/>
      <c r="E9" s="7"/>
      <c r="F9" s="7"/>
    </row>
    <row r="10" spans="1:10" ht="41.25" customHeight="1" x14ac:dyDescent="0.25">
      <c r="A10" s="16" t="s">
        <v>250</v>
      </c>
      <c r="B10" s="16" t="s">
        <v>251</v>
      </c>
      <c r="C10" s="16" t="s">
        <v>257</v>
      </c>
      <c r="D10" s="16" t="s">
        <v>256</v>
      </c>
      <c r="E10" s="16" t="s">
        <v>356</v>
      </c>
      <c r="F10" s="16" t="s">
        <v>357</v>
      </c>
      <c r="G10" s="9"/>
      <c r="H10" s="9"/>
      <c r="I10" s="9"/>
      <c r="J10" s="9"/>
    </row>
    <row r="11" spans="1:10" ht="25.5" x14ac:dyDescent="0.25">
      <c r="A11" s="17" t="s">
        <v>363</v>
      </c>
      <c r="B11" s="18" t="s">
        <v>0</v>
      </c>
      <c r="C11" s="19">
        <f>C12+C18+C32+C41+C50+C53</f>
        <v>734924.94553000003</v>
      </c>
      <c r="D11" s="20">
        <f>D12+D18+D32+D41+D50+D53</f>
        <v>748841.48470000003</v>
      </c>
      <c r="E11" s="55">
        <f>E12+E18+E32+E41+E50+E53</f>
        <v>714827.53300000005</v>
      </c>
      <c r="F11" s="55">
        <f>F12+F18+F32+F41+F50+F53</f>
        <v>706281.03899999999</v>
      </c>
      <c r="G11" s="10"/>
      <c r="H11" s="9"/>
      <c r="I11" s="9"/>
      <c r="J11" s="9"/>
    </row>
    <row r="12" spans="1:10" ht="25.5" outlineLevel="1" x14ac:dyDescent="0.25">
      <c r="A12" s="21" t="s">
        <v>364</v>
      </c>
      <c r="B12" s="22" t="s">
        <v>1</v>
      </c>
      <c r="C12" s="23">
        <f>C13</f>
        <v>249314.42600000001</v>
      </c>
      <c r="D12" s="24">
        <f>D13</f>
        <v>249394.15800000002</v>
      </c>
      <c r="E12" s="30">
        <f t="shared" ref="E12:F12" si="0">E13</f>
        <v>239632.65200000003</v>
      </c>
      <c r="F12" s="30">
        <f t="shared" si="0"/>
        <v>236632.65200000003</v>
      </c>
      <c r="G12" s="9"/>
      <c r="H12" s="9"/>
      <c r="I12" s="9"/>
      <c r="J12" s="9"/>
    </row>
    <row r="13" spans="1:10" ht="18" customHeight="1" outlineLevel="2" x14ac:dyDescent="0.25">
      <c r="A13" s="21" t="s">
        <v>2</v>
      </c>
      <c r="B13" s="22" t="s">
        <v>3</v>
      </c>
      <c r="C13" s="23">
        <f>C14+C15+C16+C17</f>
        <v>249314.42600000001</v>
      </c>
      <c r="D13" s="24">
        <f>D14+D15+D16+D17</f>
        <v>249394.15800000002</v>
      </c>
      <c r="E13" s="30">
        <f t="shared" ref="E13:F13" si="1">E14+E15+E16+E17</f>
        <v>239632.65200000003</v>
      </c>
      <c r="F13" s="30">
        <f t="shared" si="1"/>
        <v>236632.65200000003</v>
      </c>
      <c r="G13" s="9"/>
      <c r="H13" s="9"/>
      <c r="I13" s="9"/>
      <c r="J13" s="9"/>
    </row>
    <row r="14" spans="1:10" ht="25.5" outlineLevel="3" x14ac:dyDescent="0.25">
      <c r="A14" s="21" t="s">
        <v>4</v>
      </c>
      <c r="B14" s="22" t="s">
        <v>5</v>
      </c>
      <c r="C14" s="25">
        <v>76903.426000000007</v>
      </c>
      <c r="D14" s="26">
        <f>76457.52+1492.506+3936.849+2169</f>
        <v>84055.875</v>
      </c>
      <c r="E14" s="29">
        <f>76457.52+3936.849-3000-3000</f>
        <v>74394.369000000006</v>
      </c>
      <c r="F14" s="29">
        <f>76457.52+3936.849-3000-6000</f>
        <v>71394.369000000006</v>
      </c>
      <c r="G14" s="9"/>
      <c r="H14" s="9"/>
      <c r="I14" s="9"/>
      <c r="J14" s="9"/>
    </row>
    <row r="15" spans="1:10" ht="37.5" customHeight="1" outlineLevel="3" x14ac:dyDescent="0.25">
      <c r="A15" s="21" t="s">
        <v>6</v>
      </c>
      <c r="B15" s="22" t="s">
        <v>7</v>
      </c>
      <c r="C15" s="25">
        <v>164650</v>
      </c>
      <c r="D15" s="26">
        <v>157421.50700000001</v>
      </c>
      <c r="E15" s="29">
        <v>157421.50700000001</v>
      </c>
      <c r="F15" s="29">
        <v>157421.50700000001</v>
      </c>
      <c r="G15" s="9"/>
      <c r="H15" s="9"/>
      <c r="I15" s="9"/>
      <c r="J15" s="9"/>
    </row>
    <row r="16" spans="1:10" ht="38.25" hidden="1" outlineLevel="3" x14ac:dyDescent="0.25">
      <c r="A16" s="21" t="s">
        <v>258</v>
      </c>
      <c r="B16" s="22" t="s">
        <v>259</v>
      </c>
      <c r="C16" s="25">
        <v>0</v>
      </c>
      <c r="D16" s="26">
        <v>100</v>
      </c>
      <c r="E16" s="29">
        <v>0</v>
      </c>
      <c r="F16" s="29">
        <v>0</v>
      </c>
      <c r="G16" s="9"/>
      <c r="H16" s="9"/>
      <c r="I16" s="9"/>
      <c r="J16" s="9"/>
    </row>
    <row r="17" spans="1:10" ht="38.25" outlineLevel="3" x14ac:dyDescent="0.25">
      <c r="A17" s="21" t="s">
        <v>8</v>
      </c>
      <c r="B17" s="22" t="s">
        <v>9</v>
      </c>
      <c r="C17" s="25">
        <v>7761</v>
      </c>
      <c r="D17" s="26">
        <v>7816.7759999999998</v>
      </c>
      <c r="E17" s="29">
        <v>7816.7759999999998</v>
      </c>
      <c r="F17" s="29">
        <v>7816.7759999999998</v>
      </c>
      <c r="G17" s="9"/>
      <c r="H17" s="9"/>
      <c r="I17" s="9"/>
      <c r="J17" s="9"/>
    </row>
    <row r="18" spans="1:10" ht="25.5" outlineLevel="1" x14ac:dyDescent="0.25">
      <c r="A18" s="21" t="s">
        <v>365</v>
      </c>
      <c r="B18" s="22" t="s">
        <v>10</v>
      </c>
      <c r="C18" s="23">
        <f>C19+C25</f>
        <v>433454.26571000001</v>
      </c>
      <c r="D18" s="24">
        <f>D19+D25</f>
        <v>449329.5527</v>
      </c>
      <c r="E18" s="30">
        <f t="shared" ref="E18:F18" si="2">E19+E25</f>
        <v>426319.24100000004</v>
      </c>
      <c r="F18" s="30">
        <f t="shared" si="2"/>
        <v>420772.74699999997</v>
      </c>
      <c r="G18" s="9"/>
      <c r="H18" s="9"/>
      <c r="I18" s="9"/>
      <c r="J18" s="9"/>
    </row>
    <row r="19" spans="1:10" ht="25.5" outlineLevel="2" x14ac:dyDescent="0.25">
      <c r="A19" s="21" t="s">
        <v>11</v>
      </c>
      <c r="B19" s="22" t="s">
        <v>12</v>
      </c>
      <c r="C19" s="23">
        <f>C20+C21+C22+C23+C24</f>
        <v>433277.20199999999</v>
      </c>
      <c r="D19" s="24">
        <f>D20+D21+D22+D23+D24</f>
        <v>441135.837</v>
      </c>
      <c r="E19" s="30">
        <f t="shared" ref="E19:F19" si="3">E20+E21+E22+E23+E24</f>
        <v>426319.24100000004</v>
      </c>
      <c r="F19" s="30">
        <f t="shared" si="3"/>
        <v>420772.74699999997</v>
      </c>
      <c r="G19" s="9"/>
      <c r="H19" s="9"/>
      <c r="I19" s="9"/>
      <c r="J19" s="9"/>
    </row>
    <row r="20" spans="1:10" outlineLevel="3" x14ac:dyDescent="0.25">
      <c r="A20" s="21" t="s">
        <v>13</v>
      </c>
      <c r="B20" s="22" t="s">
        <v>14</v>
      </c>
      <c r="C20" s="25">
        <v>45</v>
      </c>
      <c r="D20" s="26">
        <v>45</v>
      </c>
      <c r="E20" s="29">
        <v>45</v>
      </c>
      <c r="F20" s="29">
        <v>45</v>
      </c>
      <c r="G20" s="9"/>
      <c r="H20" s="9"/>
      <c r="I20" s="9"/>
      <c r="J20" s="9"/>
    </row>
    <row r="21" spans="1:10" ht="25.5" outlineLevel="3" x14ac:dyDescent="0.25">
      <c r="A21" s="21" t="s">
        <v>4</v>
      </c>
      <c r="B21" s="22" t="s">
        <v>15</v>
      </c>
      <c r="C21" s="25">
        <v>107725.04</v>
      </c>
      <c r="D21" s="26">
        <f>109930.317+2766.696+7387.308+192</f>
        <v>120276.321</v>
      </c>
      <c r="E21" s="29">
        <f>109930.317+7387.308-5043-6814.9</f>
        <v>105459.72500000001</v>
      </c>
      <c r="F21" s="29">
        <f>109930.317+7387.308-5043-12361.394</f>
        <v>99913.231</v>
      </c>
      <c r="G21" s="9"/>
      <c r="H21" s="9"/>
      <c r="I21" s="9"/>
      <c r="J21" s="9"/>
    </row>
    <row r="22" spans="1:10" ht="45.75" customHeight="1" outlineLevel="3" x14ac:dyDescent="0.25">
      <c r="A22" s="27" t="s">
        <v>262</v>
      </c>
      <c r="B22" s="28" t="s">
        <v>263</v>
      </c>
      <c r="C22" s="29">
        <v>21508.162</v>
      </c>
      <c r="D22" s="26">
        <v>21266.017</v>
      </c>
      <c r="E22" s="29">
        <v>21266.017</v>
      </c>
      <c r="F22" s="29">
        <v>21266.017</v>
      </c>
      <c r="G22" s="9"/>
      <c r="H22" s="9"/>
      <c r="I22" s="9"/>
      <c r="J22" s="9"/>
    </row>
    <row r="23" spans="1:10" ht="51" outlineLevel="3" x14ac:dyDescent="0.25">
      <c r="A23" s="21" t="s">
        <v>16</v>
      </c>
      <c r="B23" s="22" t="s">
        <v>17</v>
      </c>
      <c r="C23" s="25">
        <v>300849</v>
      </c>
      <c r="D23" s="26">
        <v>295938.49900000001</v>
      </c>
      <c r="E23" s="29">
        <v>295938.49900000001</v>
      </c>
      <c r="F23" s="29">
        <v>295938.49900000001</v>
      </c>
      <c r="G23" s="9"/>
      <c r="H23" s="9"/>
      <c r="I23" s="9"/>
      <c r="J23" s="9"/>
    </row>
    <row r="24" spans="1:10" ht="36" customHeight="1" outlineLevel="3" x14ac:dyDescent="0.25">
      <c r="A24" s="27" t="s">
        <v>260</v>
      </c>
      <c r="B24" s="28" t="s">
        <v>261</v>
      </c>
      <c r="C24" s="29">
        <v>3150</v>
      </c>
      <c r="D24" s="26">
        <v>3610</v>
      </c>
      <c r="E24" s="29">
        <v>3610</v>
      </c>
      <c r="F24" s="29">
        <v>3610</v>
      </c>
      <c r="G24" s="9"/>
      <c r="H24" s="9"/>
      <c r="I24" s="9"/>
      <c r="J24" s="9"/>
    </row>
    <row r="25" spans="1:10" hidden="1" outlineLevel="3" x14ac:dyDescent="0.25">
      <c r="A25" s="27" t="s">
        <v>264</v>
      </c>
      <c r="B25" s="28" t="s">
        <v>265</v>
      </c>
      <c r="C25" s="30">
        <f>C26+C27+C28+C29+C30</f>
        <v>177.06370999999999</v>
      </c>
      <c r="D25" s="24">
        <f>D26+D27+D28+D29+D30</f>
        <v>8193.7157000000007</v>
      </c>
      <c r="E25" s="30">
        <f t="shared" ref="E25:F25" si="4">E26+E27+E28+E29+E30</f>
        <v>0</v>
      </c>
      <c r="F25" s="30">
        <f t="shared" si="4"/>
        <v>0</v>
      </c>
      <c r="G25" s="9"/>
      <c r="H25" s="9"/>
      <c r="I25" s="9"/>
      <c r="J25" s="9"/>
    </row>
    <row r="26" spans="1:10" ht="25.5" hidden="1" outlineLevel="3" x14ac:dyDescent="0.25">
      <c r="A26" s="27" t="s">
        <v>266</v>
      </c>
      <c r="B26" s="28" t="s">
        <v>267</v>
      </c>
      <c r="C26" s="29">
        <v>166.23349999999999</v>
      </c>
      <c r="D26" s="26">
        <v>500</v>
      </c>
      <c r="E26" s="29">
        <v>0</v>
      </c>
      <c r="F26" s="29">
        <v>0</v>
      </c>
      <c r="G26" s="9"/>
      <c r="H26" s="9"/>
      <c r="I26" s="9"/>
      <c r="J26" s="9"/>
    </row>
    <row r="27" spans="1:10" ht="25.5" hidden="1" outlineLevel="3" x14ac:dyDescent="0.25">
      <c r="A27" s="27" t="s">
        <v>268</v>
      </c>
      <c r="B27" s="28" t="s">
        <v>269</v>
      </c>
      <c r="C27" s="29">
        <v>10.830209999999999</v>
      </c>
      <c r="D27" s="26">
        <v>0</v>
      </c>
      <c r="E27" s="29">
        <v>0</v>
      </c>
      <c r="F27" s="29">
        <v>0</v>
      </c>
      <c r="G27" s="9"/>
      <c r="H27" s="9"/>
      <c r="I27" s="9"/>
      <c r="J27" s="9"/>
    </row>
    <row r="28" spans="1:10" ht="25.5" hidden="1" outlineLevel="3" x14ac:dyDescent="0.25">
      <c r="A28" s="27" t="s">
        <v>276</v>
      </c>
      <c r="B28" s="28" t="s">
        <v>277</v>
      </c>
      <c r="C28" s="29">
        <v>0</v>
      </c>
      <c r="D28" s="26">
        <v>6663.7156999999997</v>
      </c>
      <c r="E28" s="29">
        <v>0</v>
      </c>
      <c r="F28" s="29">
        <v>0</v>
      </c>
      <c r="G28" s="9"/>
      <c r="H28" s="9"/>
      <c r="I28" s="9"/>
      <c r="J28" s="9"/>
    </row>
    <row r="29" spans="1:10" ht="30.75" hidden="1" customHeight="1" outlineLevel="3" x14ac:dyDescent="0.25">
      <c r="A29" s="27" t="s">
        <v>270</v>
      </c>
      <c r="B29" s="28" t="s">
        <v>271</v>
      </c>
      <c r="C29" s="29">
        <v>0</v>
      </c>
      <c r="D29" s="26">
        <v>1000</v>
      </c>
      <c r="E29" s="29">
        <v>0</v>
      </c>
      <c r="F29" s="29">
        <v>0</v>
      </c>
      <c r="G29" s="9"/>
      <c r="H29" s="9"/>
      <c r="I29" s="9"/>
      <c r="J29" s="9"/>
    </row>
    <row r="30" spans="1:10" ht="25.5" hidden="1" outlineLevel="3" x14ac:dyDescent="0.25">
      <c r="A30" s="27" t="s">
        <v>272</v>
      </c>
      <c r="B30" s="28" t="s">
        <v>273</v>
      </c>
      <c r="C30" s="30">
        <f>C31</f>
        <v>0</v>
      </c>
      <c r="D30" s="24">
        <f>D31</f>
        <v>30</v>
      </c>
      <c r="E30" s="30">
        <f t="shared" ref="E30:F30" si="5">E31</f>
        <v>0</v>
      </c>
      <c r="F30" s="30">
        <f t="shared" si="5"/>
        <v>0</v>
      </c>
      <c r="G30" s="9"/>
      <c r="H30" s="9"/>
      <c r="I30" s="9"/>
      <c r="J30" s="9"/>
    </row>
    <row r="31" spans="1:10" ht="38.25" hidden="1" outlineLevel="3" x14ac:dyDescent="0.25">
      <c r="A31" s="27" t="s">
        <v>274</v>
      </c>
      <c r="B31" s="28" t="s">
        <v>275</v>
      </c>
      <c r="C31" s="29">
        <v>0</v>
      </c>
      <c r="D31" s="26">
        <v>30</v>
      </c>
      <c r="E31" s="29">
        <v>0</v>
      </c>
      <c r="F31" s="29">
        <v>0</v>
      </c>
      <c r="G31" s="9"/>
      <c r="H31" s="9"/>
      <c r="I31" s="9"/>
      <c r="J31" s="9"/>
    </row>
    <row r="32" spans="1:10" ht="32.25" customHeight="1" outlineLevel="1" collapsed="1" x14ac:dyDescent="0.25">
      <c r="A32" s="21" t="s">
        <v>18</v>
      </c>
      <c r="B32" s="22" t="s">
        <v>19</v>
      </c>
      <c r="C32" s="23">
        <f>C33+C36</f>
        <v>33530.596000000005</v>
      </c>
      <c r="D32" s="24">
        <f>D33+D36</f>
        <v>32044.652000000002</v>
      </c>
      <c r="E32" s="30">
        <f t="shared" ref="E32:F32" si="6">E33+E36</f>
        <v>30802.518000000004</v>
      </c>
      <c r="F32" s="30">
        <f t="shared" si="6"/>
        <v>30802.518000000004</v>
      </c>
      <c r="G32" s="9"/>
      <c r="H32" s="9"/>
      <c r="I32" s="9"/>
      <c r="J32" s="9"/>
    </row>
    <row r="33" spans="1:10" ht="30.75" customHeight="1" outlineLevel="2" x14ac:dyDescent="0.25">
      <c r="A33" s="21" t="s">
        <v>20</v>
      </c>
      <c r="B33" s="22" t="s">
        <v>21</v>
      </c>
      <c r="C33" s="23">
        <f>C34+C35</f>
        <v>25006.538</v>
      </c>
      <c r="D33" s="24">
        <f>D34+D35</f>
        <v>23520.594000000001</v>
      </c>
      <c r="E33" s="30">
        <f t="shared" ref="E33:F33" si="7">E34+E35</f>
        <v>22278.460000000003</v>
      </c>
      <c r="F33" s="30">
        <f t="shared" si="7"/>
        <v>22278.460000000003</v>
      </c>
      <c r="G33" s="9"/>
      <c r="H33" s="9"/>
      <c r="I33" s="9"/>
      <c r="J33" s="9"/>
    </row>
    <row r="34" spans="1:10" outlineLevel="3" x14ac:dyDescent="0.25">
      <c r="A34" s="21" t="s">
        <v>22</v>
      </c>
      <c r="B34" s="22" t="s">
        <v>23</v>
      </c>
      <c r="C34" s="25">
        <v>300</v>
      </c>
      <c r="D34" s="26">
        <v>300</v>
      </c>
      <c r="E34" s="29">
        <v>300</v>
      </c>
      <c r="F34" s="29">
        <v>300</v>
      </c>
      <c r="G34" s="9"/>
      <c r="H34" s="9"/>
      <c r="I34" s="9"/>
      <c r="J34" s="9"/>
    </row>
    <row r="35" spans="1:10" ht="25.5" outlineLevel="3" x14ac:dyDescent="0.25">
      <c r="A35" s="21" t="s">
        <v>4</v>
      </c>
      <c r="B35" s="22" t="s">
        <v>24</v>
      </c>
      <c r="C35" s="25">
        <v>24706.538</v>
      </c>
      <c r="D35" s="26">
        <f>21118.58+1113.134+507.88+352+129</f>
        <v>23220.594000000001</v>
      </c>
      <c r="E35" s="29">
        <f>21118.58+507.88+352</f>
        <v>21978.460000000003</v>
      </c>
      <c r="F35" s="29">
        <f>21118.58+507.88+352</f>
        <v>21978.460000000003</v>
      </c>
      <c r="G35" s="9"/>
      <c r="H35" s="9"/>
      <c r="I35" s="9"/>
      <c r="J35" s="9"/>
    </row>
    <row r="36" spans="1:10" ht="19.5" customHeight="1" outlineLevel="2" x14ac:dyDescent="0.25">
      <c r="A36" s="21" t="s">
        <v>25</v>
      </c>
      <c r="B36" s="22" t="s">
        <v>26</v>
      </c>
      <c r="C36" s="23">
        <f>C37+C38+C39+C40</f>
        <v>8524.0580000000009</v>
      </c>
      <c r="D36" s="24">
        <f>D37+D38+D39+D40</f>
        <v>8524.0580000000009</v>
      </c>
      <c r="E36" s="30">
        <f t="shared" ref="E36:F36" si="8">E37+E38+E39+E40</f>
        <v>8524.0580000000009</v>
      </c>
      <c r="F36" s="30">
        <f t="shared" si="8"/>
        <v>8524.0580000000009</v>
      </c>
      <c r="G36" s="9"/>
      <c r="H36" s="9"/>
      <c r="I36" s="9"/>
      <c r="J36" s="9"/>
    </row>
    <row r="37" spans="1:10" ht="25.5" outlineLevel="3" x14ac:dyDescent="0.25">
      <c r="A37" s="21" t="s">
        <v>27</v>
      </c>
      <c r="B37" s="22" t="s">
        <v>28</v>
      </c>
      <c r="C37" s="25">
        <v>175</v>
      </c>
      <c r="D37" s="26">
        <v>175</v>
      </c>
      <c r="E37" s="29">
        <v>175</v>
      </c>
      <c r="F37" s="29">
        <v>175</v>
      </c>
      <c r="G37" s="9"/>
      <c r="H37" s="9"/>
      <c r="I37" s="9"/>
      <c r="J37" s="9"/>
    </row>
    <row r="38" spans="1:10" ht="25.5" outlineLevel="3" x14ac:dyDescent="0.25">
      <c r="A38" s="21" t="s">
        <v>29</v>
      </c>
      <c r="B38" s="22" t="s">
        <v>30</v>
      </c>
      <c r="C38" s="25">
        <v>1082</v>
      </c>
      <c r="D38" s="26">
        <v>1082</v>
      </c>
      <c r="E38" s="29">
        <v>1082</v>
      </c>
      <c r="F38" s="29">
        <v>1082</v>
      </c>
      <c r="G38" s="9"/>
      <c r="H38" s="9"/>
      <c r="I38" s="9"/>
      <c r="J38" s="9"/>
    </row>
    <row r="39" spans="1:10" ht="25.5" outlineLevel="3" x14ac:dyDescent="0.25">
      <c r="A39" s="21" t="s">
        <v>31</v>
      </c>
      <c r="B39" s="22" t="s">
        <v>32</v>
      </c>
      <c r="C39" s="25">
        <v>25</v>
      </c>
      <c r="D39" s="26">
        <v>25</v>
      </c>
      <c r="E39" s="29">
        <v>25</v>
      </c>
      <c r="F39" s="29">
        <v>25</v>
      </c>
      <c r="G39" s="9"/>
      <c r="H39" s="9"/>
      <c r="I39" s="9"/>
      <c r="J39" s="9"/>
    </row>
    <row r="40" spans="1:10" ht="47.25" customHeight="1" outlineLevel="3" x14ac:dyDescent="0.25">
      <c r="A40" s="21" t="s">
        <v>33</v>
      </c>
      <c r="B40" s="22" t="s">
        <v>34</v>
      </c>
      <c r="C40" s="25">
        <v>7242.058</v>
      </c>
      <c r="D40" s="26">
        <v>7242.058</v>
      </c>
      <c r="E40" s="29">
        <v>7242.058</v>
      </c>
      <c r="F40" s="29">
        <v>7242.058</v>
      </c>
      <c r="G40" s="9"/>
      <c r="H40" s="9"/>
      <c r="I40" s="9"/>
      <c r="J40" s="9"/>
    </row>
    <row r="41" spans="1:10" ht="27.75" customHeight="1" outlineLevel="1" x14ac:dyDescent="0.25">
      <c r="A41" s="21" t="s">
        <v>366</v>
      </c>
      <c r="B41" s="22" t="s">
        <v>35</v>
      </c>
      <c r="C41" s="23">
        <f>C42+C45+C48</f>
        <v>17450.371999999999</v>
      </c>
      <c r="D41" s="24">
        <f>D42+D45+D48</f>
        <v>18073.121999999999</v>
      </c>
      <c r="E41" s="30">
        <f>E42+E45+E48</f>
        <v>18073.121999999999</v>
      </c>
      <c r="F41" s="30">
        <f>F42+F45+F48</f>
        <v>18073.121999999999</v>
      </c>
      <c r="G41" s="9"/>
      <c r="H41" s="9"/>
      <c r="I41" s="9"/>
      <c r="J41" s="9"/>
    </row>
    <row r="42" spans="1:10" ht="25.5" outlineLevel="2" x14ac:dyDescent="0.25">
      <c r="A42" s="21" t="s">
        <v>36</v>
      </c>
      <c r="B42" s="22" t="s">
        <v>37</v>
      </c>
      <c r="C42" s="23">
        <f>C43+C44</f>
        <v>17045.371999999999</v>
      </c>
      <c r="D42" s="23">
        <f>D43+D44</f>
        <v>17668.121999999999</v>
      </c>
      <c r="E42" s="30">
        <f>E43+E44</f>
        <v>17668.121999999999</v>
      </c>
      <c r="F42" s="30">
        <f>F43+F44</f>
        <v>17668.121999999999</v>
      </c>
      <c r="G42" s="9"/>
      <c r="H42" s="9"/>
      <c r="I42" s="9"/>
      <c r="J42" s="9"/>
    </row>
    <row r="43" spans="1:10" ht="25.5" outlineLevel="3" x14ac:dyDescent="0.25">
      <c r="A43" s="21" t="s">
        <v>38</v>
      </c>
      <c r="B43" s="22" t="s">
        <v>39</v>
      </c>
      <c r="C43" s="25">
        <v>5073.7139999999999</v>
      </c>
      <c r="D43" s="26">
        <v>5395.5469999999996</v>
      </c>
      <c r="E43" s="29">
        <v>5395.5469999999996</v>
      </c>
      <c r="F43" s="29">
        <v>5395.5469999999996</v>
      </c>
      <c r="G43" s="9"/>
      <c r="H43" s="9"/>
      <c r="I43" s="9"/>
      <c r="J43" s="9"/>
    </row>
    <row r="44" spans="1:10" ht="25.5" outlineLevel="3" x14ac:dyDescent="0.25">
      <c r="A44" s="21" t="s">
        <v>4</v>
      </c>
      <c r="B44" s="22" t="s">
        <v>40</v>
      </c>
      <c r="C44" s="25">
        <v>11971.657999999999</v>
      </c>
      <c r="D44" s="26">
        <f>12196.011+76.564</f>
        <v>12272.575000000001</v>
      </c>
      <c r="E44" s="29">
        <f>12196.011+76.564</f>
        <v>12272.575000000001</v>
      </c>
      <c r="F44" s="29">
        <f>12196.011+76.564</f>
        <v>12272.575000000001</v>
      </c>
      <c r="G44" s="9"/>
      <c r="H44" s="9"/>
      <c r="I44" s="9"/>
      <c r="J44" s="9"/>
    </row>
    <row r="45" spans="1:10" outlineLevel="2" x14ac:dyDescent="0.25">
      <c r="A45" s="21" t="s">
        <v>41</v>
      </c>
      <c r="B45" s="22" t="s">
        <v>42</v>
      </c>
      <c r="C45" s="23">
        <f>C46+C47</f>
        <v>350</v>
      </c>
      <c r="D45" s="24">
        <f>D46+D47</f>
        <v>350</v>
      </c>
      <c r="E45" s="30">
        <f t="shared" ref="E45:F45" si="9">E46+E47</f>
        <v>350</v>
      </c>
      <c r="F45" s="30">
        <f t="shared" si="9"/>
        <v>350</v>
      </c>
      <c r="G45" s="9"/>
      <c r="H45" s="9"/>
      <c r="I45" s="9"/>
      <c r="J45" s="9"/>
    </row>
    <row r="46" spans="1:10" outlineLevel="3" x14ac:dyDescent="0.25">
      <c r="A46" s="21" t="s">
        <v>43</v>
      </c>
      <c r="B46" s="22" t="s">
        <v>44</v>
      </c>
      <c r="C46" s="25">
        <v>250</v>
      </c>
      <c r="D46" s="26">
        <v>250</v>
      </c>
      <c r="E46" s="29">
        <v>250</v>
      </c>
      <c r="F46" s="29">
        <v>250</v>
      </c>
      <c r="G46" s="9"/>
      <c r="H46" s="9"/>
      <c r="I46" s="9"/>
      <c r="J46" s="9"/>
    </row>
    <row r="47" spans="1:10" outlineLevel="3" x14ac:dyDescent="0.25">
      <c r="A47" s="21" t="s">
        <v>45</v>
      </c>
      <c r="B47" s="22" t="s">
        <v>46</v>
      </c>
      <c r="C47" s="25">
        <v>100</v>
      </c>
      <c r="D47" s="26">
        <v>100</v>
      </c>
      <c r="E47" s="29">
        <v>100</v>
      </c>
      <c r="F47" s="29">
        <v>100</v>
      </c>
      <c r="G47" s="9"/>
      <c r="H47" s="9"/>
      <c r="I47" s="9"/>
      <c r="J47" s="9"/>
    </row>
    <row r="48" spans="1:10" outlineLevel="2" x14ac:dyDescent="0.25">
      <c r="A48" s="21" t="s">
        <v>47</v>
      </c>
      <c r="B48" s="22" t="s">
        <v>48</v>
      </c>
      <c r="C48" s="23">
        <f>C49</f>
        <v>55</v>
      </c>
      <c r="D48" s="24">
        <f>D49</f>
        <v>55</v>
      </c>
      <c r="E48" s="30">
        <f t="shared" ref="E48:F48" si="10">E49</f>
        <v>55</v>
      </c>
      <c r="F48" s="30">
        <f t="shared" si="10"/>
        <v>55</v>
      </c>
      <c r="G48" s="9"/>
      <c r="H48" s="9"/>
      <c r="I48" s="9"/>
      <c r="J48" s="9"/>
    </row>
    <row r="49" spans="1:10" ht="12.75" customHeight="1" outlineLevel="3" x14ac:dyDescent="0.25">
      <c r="A49" s="21" t="s">
        <v>49</v>
      </c>
      <c r="B49" s="22" t="s">
        <v>50</v>
      </c>
      <c r="C49" s="25">
        <v>55</v>
      </c>
      <c r="D49" s="26">
        <v>55</v>
      </c>
      <c r="E49" s="29">
        <v>55</v>
      </c>
      <c r="F49" s="29">
        <v>55</v>
      </c>
      <c r="G49" s="9"/>
      <c r="H49" s="9"/>
      <c r="I49" s="9"/>
      <c r="J49" s="9"/>
    </row>
    <row r="50" spans="1:10" ht="25.5" hidden="1" outlineLevel="3" x14ac:dyDescent="0.25">
      <c r="A50" s="27" t="s">
        <v>367</v>
      </c>
      <c r="B50" s="28" t="s">
        <v>278</v>
      </c>
      <c r="C50" s="30">
        <f>C51</f>
        <v>960.65581999999995</v>
      </c>
      <c r="D50" s="24">
        <f>D51</f>
        <v>0</v>
      </c>
      <c r="E50" s="30">
        <f t="shared" ref="E50:F51" si="11">E51</f>
        <v>0</v>
      </c>
      <c r="F50" s="30">
        <f t="shared" si="11"/>
        <v>0</v>
      </c>
      <c r="G50" s="9"/>
      <c r="H50" s="9"/>
      <c r="I50" s="9"/>
      <c r="J50" s="9"/>
    </row>
    <row r="51" spans="1:10" ht="25.5" hidden="1" outlineLevel="3" x14ac:dyDescent="0.25">
      <c r="A51" s="27" t="s">
        <v>279</v>
      </c>
      <c r="B51" s="28" t="s">
        <v>280</v>
      </c>
      <c r="C51" s="30">
        <f>C52</f>
        <v>960.65581999999995</v>
      </c>
      <c r="D51" s="24">
        <f>D52</f>
        <v>0</v>
      </c>
      <c r="E51" s="30">
        <f t="shared" si="11"/>
        <v>0</v>
      </c>
      <c r="F51" s="30">
        <f t="shared" si="11"/>
        <v>0</v>
      </c>
      <c r="G51" s="9"/>
      <c r="H51" s="9"/>
      <c r="I51" s="9"/>
      <c r="J51" s="9"/>
    </row>
    <row r="52" spans="1:10" ht="25.5" hidden="1" outlineLevel="3" x14ac:dyDescent="0.25">
      <c r="A52" s="27" t="s">
        <v>281</v>
      </c>
      <c r="B52" s="28" t="s">
        <v>282</v>
      </c>
      <c r="C52" s="29">
        <v>960.65581999999995</v>
      </c>
      <c r="D52" s="26">
        <v>0</v>
      </c>
      <c r="E52" s="29">
        <v>0</v>
      </c>
      <c r="F52" s="29">
        <v>0</v>
      </c>
      <c r="G52" s="9"/>
      <c r="H52" s="9"/>
      <c r="I52" s="9"/>
      <c r="J52" s="9"/>
    </row>
    <row r="53" spans="1:10" ht="25.5" hidden="1" outlineLevel="3" x14ac:dyDescent="0.25">
      <c r="A53" s="27" t="s">
        <v>368</v>
      </c>
      <c r="B53" s="28" t="s">
        <v>283</v>
      </c>
      <c r="C53" s="30">
        <f>C54</f>
        <v>214.63</v>
      </c>
      <c r="D53" s="24">
        <f>D54</f>
        <v>0</v>
      </c>
      <c r="E53" s="30">
        <f t="shared" ref="E53:F54" si="12">E54</f>
        <v>0</v>
      </c>
      <c r="F53" s="30">
        <f t="shared" si="12"/>
        <v>0</v>
      </c>
      <c r="G53" s="9"/>
      <c r="H53" s="9"/>
      <c r="I53" s="9"/>
      <c r="J53" s="9"/>
    </row>
    <row r="54" spans="1:10" ht="25.5" hidden="1" outlineLevel="3" x14ac:dyDescent="0.25">
      <c r="A54" s="27" t="s">
        <v>284</v>
      </c>
      <c r="B54" s="28" t="s">
        <v>285</v>
      </c>
      <c r="C54" s="30">
        <f>C55</f>
        <v>214.63</v>
      </c>
      <c r="D54" s="24">
        <f>D55</f>
        <v>0</v>
      </c>
      <c r="E54" s="30">
        <f t="shared" si="12"/>
        <v>0</v>
      </c>
      <c r="F54" s="30">
        <f t="shared" si="12"/>
        <v>0</v>
      </c>
      <c r="G54" s="9"/>
      <c r="H54" s="9"/>
      <c r="I54" s="9"/>
      <c r="J54" s="9"/>
    </row>
    <row r="55" spans="1:10" ht="25.5" hidden="1" outlineLevel="3" x14ac:dyDescent="0.25">
      <c r="A55" s="27" t="s">
        <v>286</v>
      </c>
      <c r="B55" s="28" t="s">
        <v>287</v>
      </c>
      <c r="C55" s="29">
        <v>214.63</v>
      </c>
      <c r="D55" s="26">
        <v>0</v>
      </c>
      <c r="E55" s="29">
        <v>0</v>
      </c>
      <c r="F55" s="29">
        <v>0</v>
      </c>
      <c r="G55" s="9"/>
      <c r="H55" s="9"/>
      <c r="I55" s="9"/>
      <c r="J55" s="9"/>
    </row>
    <row r="56" spans="1:10" ht="25.5" collapsed="1" x14ac:dyDescent="0.25">
      <c r="A56" s="17" t="s">
        <v>374</v>
      </c>
      <c r="B56" s="18" t="s">
        <v>51</v>
      </c>
      <c r="C56" s="19">
        <f>C57</f>
        <v>500</v>
      </c>
      <c r="D56" s="20">
        <f>D57</f>
        <v>500</v>
      </c>
      <c r="E56" s="55">
        <f t="shared" ref="E56:F56" si="13">E57</f>
        <v>500</v>
      </c>
      <c r="F56" s="55">
        <f t="shared" si="13"/>
        <v>500</v>
      </c>
      <c r="G56" s="9"/>
      <c r="H56" s="9"/>
      <c r="I56" s="9"/>
      <c r="J56" s="9"/>
    </row>
    <row r="57" spans="1:10" ht="25.5" outlineLevel="3" x14ac:dyDescent="0.25">
      <c r="A57" s="21" t="s">
        <v>52</v>
      </c>
      <c r="B57" s="22" t="s">
        <v>53</v>
      </c>
      <c r="C57" s="23">
        <f>C58+C59</f>
        <v>500</v>
      </c>
      <c r="D57" s="24">
        <f>D58+D59</f>
        <v>500</v>
      </c>
      <c r="E57" s="30">
        <f t="shared" ref="E57:F57" si="14">E58+E59</f>
        <v>500</v>
      </c>
      <c r="F57" s="30">
        <f t="shared" si="14"/>
        <v>500</v>
      </c>
      <c r="G57" s="9"/>
      <c r="H57" s="9"/>
      <c r="I57" s="9"/>
      <c r="J57" s="9"/>
    </row>
    <row r="58" spans="1:10" ht="25.5" outlineLevel="3" x14ac:dyDescent="0.25">
      <c r="A58" s="21" t="s">
        <v>54</v>
      </c>
      <c r="B58" s="22" t="s">
        <v>55</v>
      </c>
      <c r="C58" s="25">
        <v>200</v>
      </c>
      <c r="D58" s="26">
        <v>200</v>
      </c>
      <c r="E58" s="29">
        <v>200</v>
      </c>
      <c r="F58" s="29">
        <v>200</v>
      </c>
      <c r="G58" s="9"/>
      <c r="H58" s="9"/>
      <c r="I58" s="9"/>
      <c r="J58" s="9"/>
    </row>
    <row r="59" spans="1:10" ht="30.75" customHeight="1" x14ac:dyDescent="0.25">
      <c r="A59" s="21" t="s">
        <v>56</v>
      </c>
      <c r="B59" s="22" t="s">
        <v>57</v>
      </c>
      <c r="C59" s="25">
        <v>300</v>
      </c>
      <c r="D59" s="26">
        <v>300</v>
      </c>
      <c r="E59" s="29">
        <v>300</v>
      </c>
      <c r="F59" s="29">
        <v>300</v>
      </c>
      <c r="G59" s="9"/>
      <c r="H59" s="9"/>
      <c r="I59" s="9"/>
      <c r="J59" s="9"/>
    </row>
    <row r="60" spans="1:10" ht="30.75" customHeight="1" outlineLevel="2" x14ac:dyDescent="0.25">
      <c r="A60" s="17" t="s">
        <v>386</v>
      </c>
      <c r="B60" s="18" t="s">
        <v>58</v>
      </c>
      <c r="C60" s="19">
        <f>C61+C74+C76</f>
        <v>53239.847799999996</v>
      </c>
      <c r="D60" s="20">
        <f>D61+D74+D76</f>
        <v>72036.964179999995</v>
      </c>
      <c r="E60" s="55">
        <f t="shared" ref="E60:F60" si="15">E61+E74+E76</f>
        <v>48860.917999999998</v>
      </c>
      <c r="F60" s="55">
        <f t="shared" si="15"/>
        <v>48860.917999999998</v>
      </c>
      <c r="G60" s="10"/>
      <c r="H60" s="9"/>
      <c r="I60" s="9"/>
      <c r="J60" s="9"/>
    </row>
    <row r="61" spans="1:10" ht="24.75" customHeight="1" outlineLevel="3" x14ac:dyDescent="0.25">
      <c r="A61" s="21" t="s">
        <v>59</v>
      </c>
      <c r="B61" s="22" t="s">
        <v>60</v>
      </c>
      <c r="C61" s="23">
        <f>C62+C64+C66+C67+C68+C69+C70+C71+C72+C73+C63+C65</f>
        <v>30864.683799999999</v>
      </c>
      <c r="D61" s="23">
        <f>D62+D64+D66+D67+D68+D69+D70+D71+D72+D73+D63+D65</f>
        <v>45492.38018</v>
      </c>
      <c r="E61" s="30">
        <f t="shared" ref="E61:F61" si="16">E62+E64+E66+E67+E68+E69+E70+E71+E72+E73+E63+E65</f>
        <v>22674.506999999998</v>
      </c>
      <c r="F61" s="30">
        <f t="shared" si="16"/>
        <v>22674.506999999998</v>
      </c>
      <c r="G61" s="9"/>
      <c r="H61" s="9"/>
      <c r="I61" s="9"/>
      <c r="J61" s="9"/>
    </row>
    <row r="62" spans="1:10" ht="0.75" hidden="1" customHeight="1" outlineLevel="3" x14ac:dyDescent="0.25">
      <c r="A62" s="21" t="s">
        <v>61</v>
      </c>
      <c r="B62" s="22" t="s">
        <v>62</v>
      </c>
      <c r="C62" s="25">
        <v>761</v>
      </c>
      <c r="D62" s="26">
        <v>0</v>
      </c>
      <c r="E62" s="29">
        <v>0</v>
      </c>
      <c r="F62" s="29">
        <v>0</v>
      </c>
      <c r="G62" s="9"/>
      <c r="H62" s="9"/>
      <c r="I62" s="9"/>
      <c r="J62" s="9"/>
    </row>
    <row r="63" spans="1:10" ht="63.75" hidden="1" outlineLevel="3" x14ac:dyDescent="0.25">
      <c r="A63" s="31" t="s">
        <v>347</v>
      </c>
      <c r="B63" s="28" t="s">
        <v>346</v>
      </c>
      <c r="C63" s="25">
        <v>0</v>
      </c>
      <c r="D63" s="26">
        <v>139.58000000000001</v>
      </c>
      <c r="E63" s="29">
        <v>0</v>
      </c>
      <c r="F63" s="29">
        <v>0</v>
      </c>
      <c r="G63" s="9"/>
      <c r="H63" s="9"/>
      <c r="I63" s="9"/>
      <c r="J63" s="9"/>
    </row>
    <row r="64" spans="1:10" ht="24" customHeight="1" outlineLevel="3" x14ac:dyDescent="0.25">
      <c r="A64" s="21" t="s">
        <v>4</v>
      </c>
      <c r="B64" s="22" t="s">
        <v>63</v>
      </c>
      <c r="C64" s="25">
        <v>12145.528</v>
      </c>
      <c r="D64" s="26">
        <f>11587.875+168.551+25.671+361.942+145.448</f>
        <v>12289.487000000001</v>
      </c>
      <c r="E64" s="29">
        <f>11587.875+361.942+145.448</f>
        <v>12095.264999999999</v>
      </c>
      <c r="F64" s="29">
        <f>11587.875+361.942+145.448</f>
        <v>12095.264999999999</v>
      </c>
      <c r="G64" s="9"/>
      <c r="H64" s="9"/>
      <c r="I64" s="9"/>
      <c r="J64" s="9"/>
    </row>
    <row r="65" spans="1:10" ht="25.5" hidden="1" outlineLevel="3" x14ac:dyDescent="0.25">
      <c r="A65" s="21" t="s">
        <v>350</v>
      </c>
      <c r="B65" s="22" t="s">
        <v>349</v>
      </c>
      <c r="C65" s="25">
        <v>0</v>
      </c>
      <c r="D65" s="26">
        <v>960</v>
      </c>
      <c r="E65" s="29">
        <v>0</v>
      </c>
      <c r="F65" s="29">
        <v>0</v>
      </c>
      <c r="G65" s="9"/>
      <c r="H65" s="9"/>
      <c r="I65" s="9"/>
      <c r="J65" s="9"/>
    </row>
    <row r="66" spans="1:10" ht="31.5" customHeight="1" outlineLevel="3" x14ac:dyDescent="0.25">
      <c r="A66" s="21" t="s">
        <v>64</v>
      </c>
      <c r="B66" s="22" t="s">
        <v>65</v>
      </c>
      <c r="C66" s="25">
        <v>14438.597</v>
      </c>
      <c r="D66" s="26">
        <f>10579.242+9.369</f>
        <v>10588.611000000001</v>
      </c>
      <c r="E66" s="29">
        <f>10579.242</f>
        <v>10579.242</v>
      </c>
      <c r="F66" s="29">
        <f>10579.242</f>
        <v>10579.242</v>
      </c>
      <c r="G66" s="9"/>
      <c r="H66" s="9"/>
      <c r="I66" s="9"/>
      <c r="J66" s="9"/>
    </row>
    <row r="67" spans="1:10" ht="35.25" hidden="1" customHeight="1" outlineLevel="3" x14ac:dyDescent="0.25">
      <c r="A67" s="27" t="s">
        <v>288</v>
      </c>
      <c r="B67" s="28" t="s">
        <v>289</v>
      </c>
      <c r="C67" s="29">
        <v>146.09618</v>
      </c>
      <c r="D67" s="26">
        <v>151.41596999999999</v>
      </c>
      <c r="E67" s="29">
        <v>0</v>
      </c>
      <c r="F67" s="29">
        <v>0</v>
      </c>
      <c r="G67" s="9"/>
      <c r="H67" s="9"/>
      <c r="I67" s="9"/>
      <c r="J67" s="9"/>
    </row>
    <row r="68" spans="1:10" ht="30.75" hidden="1" customHeight="1" outlineLevel="3" x14ac:dyDescent="0.25">
      <c r="A68" s="27" t="s">
        <v>290</v>
      </c>
      <c r="B68" s="28" t="s">
        <v>291</v>
      </c>
      <c r="C68" s="29">
        <v>3345.7041800000002</v>
      </c>
      <c r="D68" s="26">
        <f>118+3197.84621</f>
        <v>3315.8462100000002</v>
      </c>
      <c r="E68" s="29">
        <v>0</v>
      </c>
      <c r="F68" s="29">
        <v>0</v>
      </c>
      <c r="G68" s="48"/>
      <c r="H68" s="49"/>
      <c r="I68" s="49"/>
      <c r="J68" s="49"/>
    </row>
    <row r="69" spans="1:10" ht="18" hidden="1" customHeight="1" outlineLevel="3" x14ac:dyDescent="0.25">
      <c r="A69" s="27" t="s">
        <v>66</v>
      </c>
      <c r="B69" s="28" t="s">
        <v>67</v>
      </c>
      <c r="C69" s="29">
        <v>11.62</v>
      </c>
      <c r="D69" s="26">
        <v>11.62</v>
      </c>
      <c r="E69" s="29">
        <v>0</v>
      </c>
      <c r="F69" s="29">
        <v>0</v>
      </c>
      <c r="G69" s="9"/>
      <c r="H69" s="9"/>
      <c r="I69" s="9"/>
      <c r="J69" s="9"/>
    </row>
    <row r="70" spans="1:10" ht="19.5" hidden="1" customHeight="1" outlineLevel="3" x14ac:dyDescent="0.25">
      <c r="A70" s="27" t="s">
        <v>68</v>
      </c>
      <c r="B70" s="28" t="s">
        <v>69</v>
      </c>
      <c r="C70" s="29">
        <v>11.62</v>
      </c>
      <c r="D70" s="26">
        <v>11.62</v>
      </c>
      <c r="E70" s="29">
        <v>0</v>
      </c>
      <c r="F70" s="29">
        <v>0</v>
      </c>
      <c r="G70" s="9"/>
      <c r="H70" s="9"/>
      <c r="I70" s="9"/>
      <c r="J70" s="9"/>
    </row>
    <row r="71" spans="1:10" ht="46.5" hidden="1" customHeight="1" outlineLevel="3" x14ac:dyDescent="0.25">
      <c r="A71" s="27" t="s">
        <v>348</v>
      </c>
      <c r="B71" s="28" t="s">
        <v>296</v>
      </c>
      <c r="C71" s="29">
        <v>0</v>
      </c>
      <c r="D71" s="26">
        <v>17434.973999999998</v>
      </c>
      <c r="E71" s="29">
        <v>0</v>
      </c>
      <c r="F71" s="29">
        <v>0</v>
      </c>
      <c r="G71" s="9"/>
      <c r="H71" s="9"/>
      <c r="I71" s="9"/>
      <c r="J71" s="9"/>
    </row>
    <row r="72" spans="1:10" ht="63.75" hidden="1" customHeight="1" outlineLevel="2" x14ac:dyDescent="0.25">
      <c r="A72" s="27" t="s">
        <v>292</v>
      </c>
      <c r="B72" s="28" t="s">
        <v>293</v>
      </c>
      <c r="C72" s="29">
        <v>0</v>
      </c>
      <c r="D72" s="26">
        <v>539.226</v>
      </c>
      <c r="E72" s="29">
        <v>0</v>
      </c>
      <c r="F72" s="29">
        <v>0</v>
      </c>
      <c r="G72" s="9"/>
      <c r="H72" s="9"/>
      <c r="I72" s="9"/>
      <c r="J72" s="9"/>
    </row>
    <row r="73" spans="1:10" ht="38.25" hidden="1" outlineLevel="3" x14ac:dyDescent="0.25">
      <c r="A73" s="27" t="s">
        <v>294</v>
      </c>
      <c r="B73" s="28" t="s">
        <v>295</v>
      </c>
      <c r="C73" s="29">
        <v>4.51844</v>
      </c>
      <c r="D73" s="26">
        <v>50</v>
      </c>
      <c r="E73" s="29">
        <v>0</v>
      </c>
      <c r="F73" s="29">
        <v>0</v>
      </c>
      <c r="G73" s="9"/>
      <c r="H73" s="9"/>
      <c r="I73" s="9"/>
      <c r="J73" s="9"/>
    </row>
    <row r="74" spans="1:10" ht="25.5" outlineLevel="3" x14ac:dyDescent="0.25">
      <c r="A74" s="21" t="s">
        <v>70</v>
      </c>
      <c r="B74" s="22" t="s">
        <v>71</v>
      </c>
      <c r="C74" s="23">
        <f>C75</f>
        <v>21740.23</v>
      </c>
      <c r="D74" s="24">
        <f>D75</f>
        <v>26097.583999999999</v>
      </c>
      <c r="E74" s="30">
        <f t="shared" ref="E74:F74" si="17">E75</f>
        <v>25739.411</v>
      </c>
      <c r="F74" s="30">
        <f t="shared" si="17"/>
        <v>25739.411</v>
      </c>
      <c r="G74" s="9"/>
      <c r="H74" s="9"/>
      <c r="I74" s="9"/>
      <c r="J74" s="9"/>
    </row>
    <row r="75" spans="1:10" ht="25.5" outlineLevel="3" x14ac:dyDescent="0.25">
      <c r="A75" s="21" t="s">
        <v>4</v>
      </c>
      <c r="B75" s="22" t="s">
        <v>72</v>
      </c>
      <c r="C75" s="25">
        <v>21740.23</v>
      </c>
      <c r="D75" s="26">
        <f>25553.92+40.173+142.491+30+13+318</f>
        <v>26097.583999999999</v>
      </c>
      <c r="E75" s="29">
        <f>25553.92+142.491+30+13</f>
        <v>25739.411</v>
      </c>
      <c r="F75" s="29">
        <f>25553.92+142.491+30+13</f>
        <v>25739.411</v>
      </c>
      <c r="G75" s="9"/>
      <c r="H75" s="9"/>
      <c r="I75" s="9"/>
      <c r="J75" s="9"/>
    </row>
    <row r="76" spans="1:10" ht="25.5" outlineLevel="3" x14ac:dyDescent="0.25">
      <c r="A76" s="21" t="s">
        <v>73</v>
      </c>
      <c r="B76" s="22" t="s">
        <v>74</v>
      </c>
      <c r="C76" s="23">
        <f>C77+C78</f>
        <v>634.93399999999997</v>
      </c>
      <c r="D76" s="24">
        <f>D77+D78</f>
        <v>447</v>
      </c>
      <c r="E76" s="30">
        <f t="shared" ref="E76:F76" si="18">E77+E78</f>
        <v>447</v>
      </c>
      <c r="F76" s="30">
        <f t="shared" si="18"/>
        <v>447</v>
      </c>
      <c r="G76" s="9"/>
      <c r="H76" s="9"/>
      <c r="I76" s="9"/>
      <c r="J76" s="9"/>
    </row>
    <row r="77" spans="1:10" ht="48.75" customHeight="1" x14ac:dyDescent="0.25">
      <c r="A77" s="21" t="s">
        <v>75</v>
      </c>
      <c r="B77" s="22" t="s">
        <v>76</v>
      </c>
      <c r="C77" s="25">
        <v>322</v>
      </c>
      <c r="D77" s="26">
        <v>322</v>
      </c>
      <c r="E77" s="29">
        <v>322</v>
      </c>
      <c r="F77" s="29">
        <v>322</v>
      </c>
      <c r="G77" s="9"/>
      <c r="H77" s="9"/>
      <c r="I77" s="9"/>
      <c r="J77" s="9"/>
    </row>
    <row r="78" spans="1:10" ht="25.5" outlineLevel="2" x14ac:dyDescent="0.25">
      <c r="A78" s="21" t="s">
        <v>77</v>
      </c>
      <c r="B78" s="22" t="s">
        <v>78</v>
      </c>
      <c r="C78" s="25">
        <v>312.93400000000003</v>
      </c>
      <c r="D78" s="26">
        <f>125</f>
        <v>125</v>
      </c>
      <c r="E78" s="29">
        <f>125</f>
        <v>125</v>
      </c>
      <c r="F78" s="29">
        <f>125</f>
        <v>125</v>
      </c>
      <c r="G78" s="9"/>
      <c r="H78" s="9"/>
      <c r="I78" s="9"/>
      <c r="J78" s="9"/>
    </row>
    <row r="79" spans="1:10" ht="25.5" outlineLevel="3" x14ac:dyDescent="0.25">
      <c r="A79" s="17" t="s">
        <v>377</v>
      </c>
      <c r="B79" s="18" t="s">
        <v>79</v>
      </c>
      <c r="C79" s="19">
        <f>C80+C82</f>
        <v>17982.966130000001</v>
      </c>
      <c r="D79" s="20">
        <f>D80+D82</f>
        <v>2673.2999999999997</v>
      </c>
      <c r="E79" s="55">
        <f t="shared" ref="E79:F79" si="19">E80+E82</f>
        <v>930</v>
      </c>
      <c r="F79" s="55">
        <f t="shared" si="19"/>
        <v>930</v>
      </c>
      <c r="G79" s="10"/>
      <c r="H79" s="9"/>
      <c r="I79" s="9"/>
      <c r="J79" s="9"/>
    </row>
    <row r="80" spans="1:10" ht="16.5" customHeight="1" outlineLevel="3" x14ac:dyDescent="0.25">
      <c r="A80" s="27" t="s">
        <v>80</v>
      </c>
      <c r="B80" s="28" t="s">
        <v>81</v>
      </c>
      <c r="C80" s="30">
        <f>C81</f>
        <v>792.71942999999999</v>
      </c>
      <c r="D80" s="24">
        <f>D81</f>
        <v>958.34100000000001</v>
      </c>
      <c r="E80" s="30">
        <f t="shared" ref="E80:F80" si="20">E81</f>
        <v>930</v>
      </c>
      <c r="F80" s="30">
        <f t="shared" si="20"/>
        <v>930</v>
      </c>
      <c r="G80" s="9"/>
      <c r="H80" s="9"/>
      <c r="I80" s="9"/>
      <c r="J80" s="9"/>
    </row>
    <row r="81" spans="1:10" ht="13.5" customHeight="1" outlineLevel="3" x14ac:dyDescent="0.25">
      <c r="A81" s="27" t="s">
        <v>82</v>
      </c>
      <c r="B81" s="28" t="s">
        <v>83</v>
      </c>
      <c r="C81" s="29">
        <v>792.71942999999999</v>
      </c>
      <c r="D81" s="26">
        <v>958.34100000000001</v>
      </c>
      <c r="E81" s="29">
        <v>930</v>
      </c>
      <c r="F81" s="29">
        <v>930</v>
      </c>
      <c r="G81" s="9"/>
      <c r="H81" s="9"/>
      <c r="I81" s="9"/>
      <c r="J81" s="9"/>
    </row>
    <row r="82" spans="1:10" ht="25.5" hidden="1" outlineLevel="3" x14ac:dyDescent="0.25">
      <c r="A82" s="27" t="s">
        <v>297</v>
      </c>
      <c r="B82" s="28" t="s">
        <v>298</v>
      </c>
      <c r="C82" s="30">
        <f>C83+C84+C85+C86+C87+C88</f>
        <v>17190.2467</v>
      </c>
      <c r="D82" s="24">
        <f>D83+D84+D85+D86+D87+D88</f>
        <v>1714.9589999999998</v>
      </c>
      <c r="E82" s="30">
        <f t="shared" ref="E82:F82" si="21">E83+E84+E85+E86+E87+E88</f>
        <v>0</v>
      </c>
      <c r="F82" s="30">
        <f t="shared" si="21"/>
        <v>0</v>
      </c>
      <c r="G82" s="9"/>
      <c r="H82" s="9"/>
      <c r="I82" s="9"/>
      <c r="J82" s="9"/>
    </row>
    <row r="83" spans="1:10" ht="25.5" hidden="1" outlineLevel="3" x14ac:dyDescent="0.25">
      <c r="A83" s="27" t="s">
        <v>299</v>
      </c>
      <c r="B83" s="28" t="s">
        <v>300</v>
      </c>
      <c r="C83" s="29">
        <v>491.93547999999998</v>
      </c>
      <c r="D83" s="26">
        <v>0</v>
      </c>
      <c r="E83" s="29">
        <v>0</v>
      </c>
      <c r="F83" s="29">
        <v>0</v>
      </c>
      <c r="G83" s="9"/>
      <c r="H83" s="9"/>
      <c r="I83" s="9"/>
      <c r="J83" s="9"/>
    </row>
    <row r="84" spans="1:10" ht="25.5" hidden="1" outlineLevel="3" x14ac:dyDescent="0.25">
      <c r="A84" s="27" t="s">
        <v>301</v>
      </c>
      <c r="B84" s="28" t="s">
        <v>302</v>
      </c>
      <c r="C84" s="29">
        <v>3113.8748999999998</v>
      </c>
      <c r="D84" s="26">
        <v>714.95899999999995</v>
      </c>
      <c r="E84" s="29">
        <v>0</v>
      </c>
      <c r="F84" s="29">
        <v>0</v>
      </c>
      <c r="G84" s="48"/>
      <c r="H84" s="49"/>
      <c r="I84" s="49"/>
      <c r="J84" s="49"/>
    </row>
    <row r="85" spans="1:10" ht="33" hidden="1" customHeight="1" outlineLevel="3" x14ac:dyDescent="0.25">
      <c r="A85" s="27" t="s">
        <v>303</v>
      </c>
      <c r="B85" s="28" t="s">
        <v>304</v>
      </c>
      <c r="C85" s="29">
        <v>11376.5</v>
      </c>
      <c r="D85" s="26">
        <v>0</v>
      </c>
      <c r="E85" s="29">
        <v>0</v>
      </c>
      <c r="F85" s="29">
        <v>0</v>
      </c>
      <c r="G85" s="9"/>
      <c r="H85" s="9"/>
      <c r="I85" s="9"/>
      <c r="J85" s="9"/>
    </row>
    <row r="86" spans="1:10" ht="25.5" hidden="1" outlineLevel="3" x14ac:dyDescent="0.25">
      <c r="A86" s="27" t="s">
        <v>305</v>
      </c>
      <c r="B86" s="28" t="s">
        <v>306</v>
      </c>
      <c r="C86" s="29">
        <v>2000</v>
      </c>
      <c r="D86" s="26">
        <v>0</v>
      </c>
      <c r="E86" s="29">
        <v>0</v>
      </c>
      <c r="F86" s="29">
        <v>0</v>
      </c>
      <c r="G86" s="9"/>
      <c r="H86" s="9"/>
      <c r="I86" s="9"/>
      <c r="J86" s="9"/>
    </row>
    <row r="87" spans="1:10" ht="38.25" hidden="1" outlineLevel="2" x14ac:dyDescent="0.25">
      <c r="A87" s="27" t="s">
        <v>307</v>
      </c>
      <c r="B87" s="28" t="s">
        <v>308</v>
      </c>
      <c r="C87" s="29">
        <v>146.08064999999999</v>
      </c>
      <c r="D87" s="26">
        <v>1000</v>
      </c>
      <c r="E87" s="29">
        <v>0</v>
      </c>
      <c r="F87" s="29">
        <v>0</v>
      </c>
      <c r="G87" s="9"/>
      <c r="H87" s="9"/>
      <c r="I87" s="9"/>
      <c r="J87" s="9"/>
    </row>
    <row r="88" spans="1:10" ht="33" hidden="1" customHeight="1" outlineLevel="3" x14ac:dyDescent="0.25">
      <c r="A88" s="27" t="s">
        <v>309</v>
      </c>
      <c r="B88" s="28" t="s">
        <v>310</v>
      </c>
      <c r="C88" s="29">
        <v>61.855670000000003</v>
      </c>
      <c r="D88" s="26">
        <v>0</v>
      </c>
      <c r="E88" s="29">
        <v>0</v>
      </c>
      <c r="F88" s="29">
        <v>0</v>
      </c>
      <c r="G88" s="9"/>
      <c r="H88" s="9"/>
      <c r="I88" s="9"/>
      <c r="J88" s="9"/>
    </row>
    <row r="89" spans="1:10" ht="25.5" collapsed="1" x14ac:dyDescent="0.25">
      <c r="A89" s="17" t="s">
        <v>380</v>
      </c>
      <c r="B89" s="18" t="s">
        <v>84</v>
      </c>
      <c r="C89" s="19">
        <f>C90</f>
        <v>1368.117</v>
      </c>
      <c r="D89" s="20">
        <f>D90</f>
        <v>14108.743</v>
      </c>
      <c r="E89" s="55">
        <f t="shared" ref="E89:F89" si="22">E90</f>
        <v>1005.65</v>
      </c>
      <c r="F89" s="55">
        <f t="shared" si="22"/>
        <v>1005.65</v>
      </c>
      <c r="G89" s="10"/>
      <c r="H89" s="9"/>
      <c r="I89" s="9"/>
      <c r="J89" s="9"/>
    </row>
    <row r="90" spans="1:10" ht="25.5" outlineLevel="2" x14ac:dyDescent="0.25">
      <c r="A90" s="27" t="s">
        <v>85</v>
      </c>
      <c r="B90" s="28" t="s">
        <v>86</v>
      </c>
      <c r="C90" s="30">
        <f>C91+C92+C93</f>
        <v>1368.117</v>
      </c>
      <c r="D90" s="24">
        <f>D91+D92+D93</f>
        <v>14108.743</v>
      </c>
      <c r="E90" s="30">
        <f t="shared" ref="E90:F90" si="23">E91+E92+E93</f>
        <v>1005.65</v>
      </c>
      <c r="F90" s="30">
        <f t="shared" si="23"/>
        <v>1005.65</v>
      </c>
      <c r="G90" s="9"/>
      <c r="H90" s="9"/>
      <c r="I90" s="9"/>
      <c r="J90" s="9"/>
    </row>
    <row r="91" spans="1:10" ht="38.25" outlineLevel="3" x14ac:dyDescent="0.25">
      <c r="A91" s="27" t="s">
        <v>87</v>
      </c>
      <c r="B91" s="28" t="s">
        <v>88</v>
      </c>
      <c r="C91" s="29">
        <v>1368.117</v>
      </c>
      <c r="D91" s="26">
        <v>1005.65</v>
      </c>
      <c r="E91" s="29">
        <v>1005.65</v>
      </c>
      <c r="F91" s="29">
        <v>1005.65</v>
      </c>
      <c r="G91" s="9"/>
      <c r="H91" s="9"/>
      <c r="I91" s="9"/>
      <c r="J91" s="9"/>
    </row>
    <row r="92" spans="1:10" ht="30.75" hidden="1" customHeight="1" outlineLevel="3" x14ac:dyDescent="0.25">
      <c r="A92" s="27" t="s">
        <v>341</v>
      </c>
      <c r="B92" s="32" t="s">
        <v>343</v>
      </c>
      <c r="C92" s="29">
        <v>0</v>
      </c>
      <c r="D92" s="26">
        <v>12710</v>
      </c>
      <c r="E92" s="29">
        <v>0</v>
      </c>
      <c r="F92" s="29">
        <v>0</v>
      </c>
      <c r="G92" s="9"/>
      <c r="H92" s="9"/>
      <c r="I92" s="9"/>
      <c r="J92" s="9"/>
    </row>
    <row r="93" spans="1:10" ht="38.25" hidden="1" outlineLevel="3" x14ac:dyDescent="0.25">
      <c r="A93" s="27" t="s">
        <v>342</v>
      </c>
      <c r="B93" s="32" t="s">
        <v>344</v>
      </c>
      <c r="C93" s="29">
        <v>0</v>
      </c>
      <c r="D93" s="26">
        <v>393.09300000000002</v>
      </c>
      <c r="E93" s="29">
        <v>0</v>
      </c>
      <c r="F93" s="29">
        <v>0</v>
      </c>
      <c r="G93" s="9"/>
      <c r="H93" s="9"/>
      <c r="I93" s="9"/>
      <c r="J93" s="9"/>
    </row>
    <row r="94" spans="1:10" ht="25.5" outlineLevel="2" collapsed="1" x14ac:dyDescent="0.25">
      <c r="A94" s="17" t="s">
        <v>384</v>
      </c>
      <c r="B94" s="18" t="s">
        <v>89</v>
      </c>
      <c r="C94" s="19">
        <f>C95</f>
        <v>450</v>
      </c>
      <c r="D94" s="20">
        <f>D95</f>
        <v>700</v>
      </c>
      <c r="E94" s="55">
        <f t="shared" ref="E94:F95" si="24">E95</f>
        <v>450</v>
      </c>
      <c r="F94" s="55">
        <f t="shared" si="24"/>
        <v>450</v>
      </c>
      <c r="G94" s="9"/>
      <c r="H94" s="9"/>
      <c r="I94" s="9"/>
      <c r="J94" s="9"/>
    </row>
    <row r="95" spans="1:10" ht="25.5" outlineLevel="3" x14ac:dyDescent="0.25">
      <c r="A95" s="27" t="s">
        <v>90</v>
      </c>
      <c r="B95" s="28" t="s">
        <v>91</v>
      </c>
      <c r="C95" s="30">
        <f>C96</f>
        <v>450</v>
      </c>
      <c r="D95" s="24">
        <f>D96</f>
        <v>700</v>
      </c>
      <c r="E95" s="30">
        <f t="shared" si="24"/>
        <v>450</v>
      </c>
      <c r="F95" s="30">
        <f t="shared" si="24"/>
        <v>450</v>
      </c>
      <c r="G95" s="9"/>
      <c r="H95" s="9"/>
      <c r="I95" s="9"/>
      <c r="J95" s="9"/>
    </row>
    <row r="96" spans="1:10" ht="53.25" customHeight="1" x14ac:dyDescent="0.25">
      <c r="A96" s="27" t="s">
        <v>92</v>
      </c>
      <c r="B96" s="28" t="s">
        <v>93</v>
      </c>
      <c r="C96" s="29">
        <v>450</v>
      </c>
      <c r="D96" s="26">
        <v>700</v>
      </c>
      <c r="E96" s="29">
        <v>450</v>
      </c>
      <c r="F96" s="29">
        <v>450</v>
      </c>
      <c r="G96" s="9"/>
      <c r="H96" s="9"/>
      <c r="I96" s="9"/>
      <c r="J96" s="9"/>
    </row>
    <row r="97" spans="1:10" ht="32.25" customHeight="1" outlineLevel="2" x14ac:dyDescent="0.25">
      <c r="A97" s="17" t="s">
        <v>370</v>
      </c>
      <c r="B97" s="18" t="s">
        <v>94</v>
      </c>
      <c r="C97" s="19">
        <f>C98</f>
        <v>50</v>
      </c>
      <c r="D97" s="20">
        <f>D98</f>
        <v>50</v>
      </c>
      <c r="E97" s="55">
        <f t="shared" ref="E97:F98" si="25">E98</f>
        <v>50</v>
      </c>
      <c r="F97" s="55">
        <f t="shared" si="25"/>
        <v>50</v>
      </c>
      <c r="G97" s="9"/>
      <c r="H97" s="9"/>
      <c r="I97" s="9"/>
      <c r="J97" s="9"/>
    </row>
    <row r="98" spans="1:10" ht="25.5" outlineLevel="3" x14ac:dyDescent="0.25">
      <c r="A98" s="27" t="s">
        <v>95</v>
      </c>
      <c r="B98" s="28" t="s">
        <v>96</v>
      </c>
      <c r="C98" s="30">
        <f>C99</f>
        <v>50</v>
      </c>
      <c r="D98" s="24">
        <f>D99</f>
        <v>50</v>
      </c>
      <c r="E98" s="30">
        <f t="shared" si="25"/>
        <v>50</v>
      </c>
      <c r="F98" s="30">
        <f t="shared" si="25"/>
        <v>50</v>
      </c>
      <c r="G98" s="9"/>
      <c r="H98" s="9"/>
      <c r="I98" s="9"/>
      <c r="J98" s="9"/>
    </row>
    <row r="99" spans="1:10" x14ac:dyDescent="0.25">
      <c r="A99" s="27" t="s">
        <v>97</v>
      </c>
      <c r="B99" s="28" t="s">
        <v>98</v>
      </c>
      <c r="C99" s="29">
        <v>50</v>
      </c>
      <c r="D99" s="26">
        <v>50</v>
      </c>
      <c r="E99" s="29">
        <v>50</v>
      </c>
      <c r="F99" s="29">
        <v>50</v>
      </c>
      <c r="G99" s="9"/>
      <c r="H99" s="9"/>
      <c r="I99" s="9"/>
      <c r="J99" s="9"/>
    </row>
    <row r="100" spans="1:10" ht="32.25" customHeight="1" outlineLevel="1" x14ac:dyDescent="0.25">
      <c r="A100" s="17" t="s">
        <v>369</v>
      </c>
      <c r="B100" s="18" t="s">
        <v>99</v>
      </c>
      <c r="C100" s="19">
        <f>C101</f>
        <v>854.64700000000005</v>
      </c>
      <c r="D100" s="20">
        <f>D101</f>
        <v>1954</v>
      </c>
      <c r="E100" s="55">
        <f t="shared" ref="E100:F100" si="26">E101</f>
        <v>1954</v>
      </c>
      <c r="F100" s="55">
        <f t="shared" si="26"/>
        <v>1954</v>
      </c>
      <c r="G100" s="10"/>
      <c r="H100" s="9"/>
      <c r="I100" s="9"/>
      <c r="J100" s="9"/>
    </row>
    <row r="101" spans="1:10" outlineLevel="3" x14ac:dyDescent="0.25">
      <c r="A101" s="27" t="s">
        <v>100</v>
      </c>
      <c r="B101" s="28" t="s">
        <v>101</v>
      </c>
      <c r="C101" s="30">
        <f>C102+C103+C104</f>
        <v>854.64700000000005</v>
      </c>
      <c r="D101" s="24">
        <f>D102+D103+D104</f>
        <v>1954</v>
      </c>
      <c r="E101" s="30">
        <f t="shared" ref="E101:F101" si="27">E102+E103+E104</f>
        <v>1954</v>
      </c>
      <c r="F101" s="30">
        <f t="shared" si="27"/>
        <v>1954</v>
      </c>
      <c r="G101" s="9"/>
      <c r="H101" s="9"/>
      <c r="I101" s="9"/>
      <c r="J101" s="9"/>
    </row>
    <row r="102" spans="1:10" outlineLevel="3" x14ac:dyDescent="0.25">
      <c r="A102" s="27" t="s">
        <v>102</v>
      </c>
      <c r="B102" s="28" t="s">
        <v>103</v>
      </c>
      <c r="C102" s="29">
        <v>69</v>
      </c>
      <c r="D102" s="26">
        <v>54</v>
      </c>
      <c r="E102" s="29">
        <v>54</v>
      </c>
      <c r="F102" s="29">
        <v>54</v>
      </c>
      <c r="G102" s="9"/>
      <c r="H102" s="9"/>
      <c r="I102" s="9"/>
      <c r="J102" s="9"/>
    </row>
    <row r="103" spans="1:10" ht="25.5" outlineLevel="3" x14ac:dyDescent="0.25">
      <c r="A103" s="27" t="s">
        <v>104</v>
      </c>
      <c r="B103" s="28" t="s">
        <v>105</v>
      </c>
      <c r="C103" s="29">
        <v>785.64700000000005</v>
      </c>
      <c r="D103" s="26">
        <v>900</v>
      </c>
      <c r="E103" s="29">
        <v>900</v>
      </c>
      <c r="F103" s="29">
        <v>900</v>
      </c>
      <c r="G103" s="9"/>
      <c r="H103" s="9"/>
      <c r="I103" s="9"/>
      <c r="J103" s="9"/>
    </row>
    <row r="104" spans="1:10" outlineLevel="3" x14ac:dyDescent="0.25">
      <c r="A104" s="27" t="s">
        <v>314</v>
      </c>
      <c r="B104" s="28" t="s">
        <v>313</v>
      </c>
      <c r="C104" s="29">
        <v>0</v>
      </c>
      <c r="D104" s="26">
        <v>1000</v>
      </c>
      <c r="E104" s="29">
        <v>1000</v>
      </c>
      <c r="F104" s="29">
        <v>1000</v>
      </c>
      <c r="G104" s="9"/>
      <c r="H104" s="9"/>
      <c r="I104" s="9"/>
      <c r="J104" s="9"/>
    </row>
    <row r="105" spans="1:10" ht="29.25" customHeight="1" outlineLevel="3" x14ac:dyDescent="0.25">
      <c r="A105" s="17" t="s">
        <v>379</v>
      </c>
      <c r="B105" s="18" t="s">
        <v>106</v>
      </c>
      <c r="C105" s="19">
        <f>C106+C113+C118</f>
        <v>30018.031190000002</v>
      </c>
      <c r="D105" s="20">
        <f>D106+D113+D118</f>
        <v>28585.222999999998</v>
      </c>
      <c r="E105" s="55">
        <f t="shared" ref="E105:F105" si="28">E106+E113+E118</f>
        <v>20603.222999999998</v>
      </c>
      <c r="F105" s="55">
        <f t="shared" si="28"/>
        <v>16803.222999999998</v>
      </c>
      <c r="G105" s="10"/>
      <c r="H105" s="9"/>
      <c r="I105" s="9"/>
      <c r="J105" s="9"/>
    </row>
    <row r="106" spans="1:10" ht="25.5" outlineLevel="3" x14ac:dyDescent="0.25">
      <c r="A106" s="27" t="s">
        <v>107</v>
      </c>
      <c r="B106" s="28" t="s">
        <v>108</v>
      </c>
      <c r="C106" s="30">
        <f>C107</f>
        <v>25724.80819</v>
      </c>
      <c r="D106" s="24">
        <f>D107</f>
        <v>20882</v>
      </c>
      <c r="E106" s="30">
        <f t="shared" ref="E106:F106" si="29">E107</f>
        <v>12400</v>
      </c>
      <c r="F106" s="30">
        <f t="shared" si="29"/>
        <v>12500</v>
      </c>
      <c r="G106" s="9"/>
      <c r="H106" s="9"/>
      <c r="I106" s="9"/>
      <c r="J106" s="9"/>
    </row>
    <row r="107" spans="1:10" ht="25.5" outlineLevel="3" x14ac:dyDescent="0.25">
      <c r="A107" s="27" t="s">
        <v>109</v>
      </c>
      <c r="B107" s="28" t="s">
        <v>110</v>
      </c>
      <c r="C107" s="30">
        <f>C108+C109+C111+C112+C110</f>
        <v>25724.80819</v>
      </c>
      <c r="D107" s="24">
        <f>D108+D109+D111+D112+D110</f>
        <v>20882</v>
      </c>
      <c r="E107" s="30">
        <f t="shared" ref="E107:F107" si="30">E108+E109+E111+E112+E110</f>
        <v>12400</v>
      </c>
      <c r="F107" s="30">
        <f t="shared" si="30"/>
        <v>12500</v>
      </c>
      <c r="G107" s="9"/>
      <c r="H107" s="9"/>
      <c r="I107" s="9"/>
      <c r="J107" s="9"/>
    </row>
    <row r="108" spans="1:10" ht="30.75" customHeight="1" outlineLevel="1" x14ac:dyDescent="0.25">
      <c r="A108" s="27" t="s">
        <v>111</v>
      </c>
      <c r="B108" s="28" t="s">
        <v>112</v>
      </c>
      <c r="C108" s="29">
        <v>11032.630279999999</v>
      </c>
      <c r="D108" s="26">
        <v>8205.7999999999993</v>
      </c>
      <c r="E108" s="29">
        <v>8900</v>
      </c>
      <c r="F108" s="29">
        <v>8900</v>
      </c>
      <c r="G108" s="9"/>
      <c r="H108" s="9"/>
      <c r="I108" s="9"/>
      <c r="J108" s="9"/>
    </row>
    <row r="109" spans="1:10" ht="24.75" customHeight="1" outlineLevel="2" x14ac:dyDescent="0.25">
      <c r="A109" s="27" t="s">
        <v>113</v>
      </c>
      <c r="B109" s="28" t="s">
        <v>114</v>
      </c>
      <c r="C109" s="29">
        <v>1956.4279100000001</v>
      </c>
      <c r="D109" s="26">
        <v>3300</v>
      </c>
      <c r="E109" s="29">
        <v>3500</v>
      </c>
      <c r="F109" s="29">
        <v>3600</v>
      </c>
      <c r="G109" s="9"/>
      <c r="H109" s="9"/>
      <c r="I109" s="9"/>
      <c r="J109" s="9"/>
    </row>
    <row r="110" spans="1:10" ht="60.75" hidden="1" customHeight="1" outlineLevel="2" x14ac:dyDescent="0.25">
      <c r="A110" s="27" t="s">
        <v>338</v>
      </c>
      <c r="B110" s="33" t="s">
        <v>339</v>
      </c>
      <c r="C110" s="29">
        <v>0</v>
      </c>
      <c r="D110" s="26">
        <v>97.2</v>
      </c>
      <c r="E110" s="29">
        <v>0</v>
      </c>
      <c r="F110" s="29">
        <v>0</v>
      </c>
      <c r="G110" s="9"/>
      <c r="H110" s="9"/>
      <c r="I110" s="9"/>
      <c r="J110" s="9"/>
    </row>
    <row r="111" spans="1:10" ht="38.25" hidden="1" outlineLevel="3" x14ac:dyDescent="0.25">
      <c r="A111" s="27" t="s">
        <v>115</v>
      </c>
      <c r="B111" s="28" t="s">
        <v>116</v>
      </c>
      <c r="C111" s="29">
        <v>12353.6775</v>
      </c>
      <c r="D111" s="26">
        <v>9000</v>
      </c>
      <c r="E111" s="29">
        <v>0</v>
      </c>
      <c r="F111" s="29">
        <v>0</v>
      </c>
      <c r="G111" s="9"/>
      <c r="H111" s="9"/>
      <c r="I111" s="9"/>
      <c r="J111" s="9"/>
    </row>
    <row r="112" spans="1:10" ht="38.25" hidden="1" outlineLevel="3" x14ac:dyDescent="0.25">
      <c r="A112" s="27" t="s">
        <v>117</v>
      </c>
      <c r="B112" s="28" t="s">
        <v>118</v>
      </c>
      <c r="C112" s="29">
        <v>382.07249999999999</v>
      </c>
      <c r="D112" s="26">
        <v>279</v>
      </c>
      <c r="E112" s="29">
        <v>0</v>
      </c>
      <c r="F112" s="29">
        <v>0</v>
      </c>
      <c r="G112" s="9"/>
      <c r="H112" s="9"/>
      <c r="I112" s="9"/>
      <c r="J112" s="9"/>
    </row>
    <row r="113" spans="1:10" outlineLevel="1" collapsed="1" x14ac:dyDescent="0.25">
      <c r="A113" s="27" t="s">
        <v>119</v>
      </c>
      <c r="B113" s="28" t="s">
        <v>120</v>
      </c>
      <c r="C113" s="30">
        <f>C114</f>
        <v>3293.223</v>
      </c>
      <c r="D113" s="24">
        <f>D114</f>
        <v>6603.223</v>
      </c>
      <c r="E113" s="30">
        <f t="shared" ref="E113:F113" si="31">E114</f>
        <v>7103.223</v>
      </c>
      <c r="F113" s="30">
        <f t="shared" si="31"/>
        <v>3203.223</v>
      </c>
      <c r="G113" s="9"/>
      <c r="H113" s="9"/>
      <c r="I113" s="9"/>
      <c r="J113" s="9"/>
    </row>
    <row r="114" spans="1:10" ht="25.5" outlineLevel="2" x14ac:dyDescent="0.25">
      <c r="A114" s="27" t="s">
        <v>121</v>
      </c>
      <c r="B114" s="28" t="s">
        <v>122</v>
      </c>
      <c r="C114" s="30">
        <f>C115+C116+C117</f>
        <v>3293.223</v>
      </c>
      <c r="D114" s="24">
        <f>D115+D116+D117</f>
        <v>6603.223</v>
      </c>
      <c r="E114" s="30">
        <f t="shared" ref="E114:F114" si="32">E115+E116+E117</f>
        <v>7103.223</v>
      </c>
      <c r="F114" s="30">
        <f t="shared" si="32"/>
        <v>3203.223</v>
      </c>
      <c r="G114" s="9"/>
      <c r="H114" s="9"/>
      <c r="I114" s="9"/>
      <c r="J114" s="9"/>
    </row>
    <row r="115" spans="1:10" ht="38.25" outlineLevel="3" x14ac:dyDescent="0.25">
      <c r="A115" s="27" t="s">
        <v>123</v>
      </c>
      <c r="B115" s="28" t="s">
        <v>124</v>
      </c>
      <c r="C115" s="29">
        <v>3290</v>
      </c>
      <c r="D115" s="26">
        <v>3200</v>
      </c>
      <c r="E115" s="29">
        <v>3200</v>
      </c>
      <c r="F115" s="29">
        <v>3200</v>
      </c>
      <c r="G115" s="9"/>
      <c r="H115" s="9"/>
      <c r="I115" s="9"/>
      <c r="J115" s="9"/>
    </row>
    <row r="116" spans="1:10" ht="51" x14ac:dyDescent="0.25">
      <c r="A116" s="27" t="s">
        <v>311</v>
      </c>
      <c r="B116" s="28" t="s">
        <v>312</v>
      </c>
      <c r="C116" s="29">
        <v>3.2229999999999999</v>
      </c>
      <c r="D116" s="26">
        <v>3.2229999999999999</v>
      </c>
      <c r="E116" s="29">
        <v>3.2229999999999999</v>
      </c>
      <c r="F116" s="29">
        <v>3.2229999999999999</v>
      </c>
      <c r="G116" s="9"/>
      <c r="H116" s="9"/>
      <c r="I116" s="9"/>
      <c r="J116" s="9"/>
    </row>
    <row r="117" spans="1:10" ht="25.5" x14ac:dyDescent="0.25">
      <c r="A117" s="27" t="s">
        <v>353</v>
      </c>
      <c r="B117" s="28" t="s">
        <v>354</v>
      </c>
      <c r="C117" s="29">
        <v>0</v>
      </c>
      <c r="D117" s="26">
        <v>3400</v>
      </c>
      <c r="E117" s="29">
        <v>3900</v>
      </c>
      <c r="F117" s="29">
        <v>0</v>
      </c>
      <c r="G117" s="9"/>
      <c r="H117" s="9"/>
      <c r="I117" s="9"/>
      <c r="J117" s="9"/>
    </row>
    <row r="118" spans="1:10" ht="25.5" outlineLevel="2" x14ac:dyDescent="0.25">
      <c r="A118" s="27" t="s">
        <v>125</v>
      </c>
      <c r="B118" s="28" t="s">
        <v>126</v>
      </c>
      <c r="C118" s="30">
        <f>C119</f>
        <v>1000</v>
      </c>
      <c r="D118" s="24">
        <f>D119</f>
        <v>1100</v>
      </c>
      <c r="E118" s="30">
        <f t="shared" ref="E118:F119" si="33">E119</f>
        <v>1100</v>
      </c>
      <c r="F118" s="30">
        <f t="shared" si="33"/>
        <v>1100</v>
      </c>
      <c r="G118" s="9"/>
      <c r="H118" s="9"/>
      <c r="I118" s="9"/>
      <c r="J118" s="9"/>
    </row>
    <row r="119" spans="1:10" outlineLevel="3" x14ac:dyDescent="0.25">
      <c r="A119" s="27" t="s">
        <v>127</v>
      </c>
      <c r="B119" s="28" t="s">
        <v>128</v>
      </c>
      <c r="C119" s="30">
        <f>C120</f>
        <v>1000</v>
      </c>
      <c r="D119" s="24">
        <f>D120</f>
        <v>1100</v>
      </c>
      <c r="E119" s="30">
        <f t="shared" si="33"/>
        <v>1100</v>
      </c>
      <c r="F119" s="30">
        <f t="shared" si="33"/>
        <v>1100</v>
      </c>
      <c r="G119" s="9"/>
      <c r="H119" s="9"/>
      <c r="I119" s="9"/>
      <c r="J119" s="9"/>
    </row>
    <row r="120" spans="1:10" ht="15" customHeight="1" outlineLevel="3" x14ac:dyDescent="0.25">
      <c r="A120" s="27" t="s">
        <v>129</v>
      </c>
      <c r="B120" s="28" t="s">
        <v>130</v>
      </c>
      <c r="C120" s="29">
        <v>1000</v>
      </c>
      <c r="D120" s="26">
        <v>1100</v>
      </c>
      <c r="E120" s="29">
        <v>1100</v>
      </c>
      <c r="F120" s="29">
        <v>1100</v>
      </c>
      <c r="G120" s="9"/>
      <c r="H120" s="9"/>
      <c r="I120" s="9"/>
      <c r="J120" s="9"/>
    </row>
    <row r="121" spans="1:10" ht="29.25" customHeight="1" outlineLevel="3" x14ac:dyDescent="0.25">
      <c r="A121" s="17" t="s">
        <v>381</v>
      </c>
      <c r="B121" s="18" t="s">
        <v>131</v>
      </c>
      <c r="C121" s="19">
        <f>C122+C127+C133</f>
        <v>11231.968720000001</v>
      </c>
      <c r="D121" s="20">
        <f>D122+D127+D133</f>
        <v>3888.1350000000002</v>
      </c>
      <c r="E121" s="55">
        <f t="shared" ref="E121:F121" si="34">E122+E127+E133</f>
        <v>2200.1350000000002</v>
      </c>
      <c r="F121" s="55">
        <f t="shared" si="34"/>
        <v>2090</v>
      </c>
      <c r="G121" s="9"/>
      <c r="H121" s="9"/>
      <c r="I121" s="9"/>
      <c r="J121" s="9"/>
    </row>
    <row r="122" spans="1:10" hidden="1" outlineLevel="2" x14ac:dyDescent="0.25">
      <c r="A122" s="34" t="s">
        <v>382</v>
      </c>
      <c r="B122" s="28" t="s">
        <v>132</v>
      </c>
      <c r="C122" s="30">
        <f>C123</f>
        <v>5470.8337200000005</v>
      </c>
      <c r="D122" s="24">
        <f>D123</f>
        <v>656</v>
      </c>
      <c r="E122" s="30">
        <f t="shared" ref="E122:F122" si="35">E123</f>
        <v>0</v>
      </c>
      <c r="F122" s="30">
        <f t="shared" si="35"/>
        <v>0</v>
      </c>
      <c r="G122" s="9"/>
      <c r="H122" s="9"/>
      <c r="I122" s="9"/>
      <c r="J122" s="9"/>
    </row>
    <row r="123" spans="1:10" ht="25.5" hidden="1" outlineLevel="3" x14ac:dyDescent="0.25">
      <c r="A123" s="27" t="s">
        <v>133</v>
      </c>
      <c r="B123" s="28" t="s">
        <v>134</v>
      </c>
      <c r="C123" s="30">
        <f>C124+C125+C126</f>
        <v>5470.8337200000005</v>
      </c>
      <c r="D123" s="24">
        <f>D124+D125+D126</f>
        <v>656</v>
      </c>
      <c r="E123" s="30">
        <f t="shared" ref="E123:F123" si="36">E124+E125+E126</f>
        <v>0</v>
      </c>
      <c r="F123" s="30">
        <f t="shared" si="36"/>
        <v>0</v>
      </c>
      <c r="G123" s="9"/>
      <c r="H123" s="9"/>
      <c r="I123" s="9"/>
      <c r="J123" s="9"/>
    </row>
    <row r="124" spans="1:10" ht="25.5" hidden="1" x14ac:dyDescent="0.25">
      <c r="A124" s="27" t="s">
        <v>315</v>
      </c>
      <c r="B124" s="28" t="s">
        <v>316</v>
      </c>
      <c r="C124" s="29">
        <v>135.80000000000001</v>
      </c>
      <c r="D124" s="26">
        <v>0</v>
      </c>
      <c r="E124" s="29">
        <v>0</v>
      </c>
      <c r="F124" s="29">
        <v>0</v>
      </c>
      <c r="G124" s="9"/>
      <c r="H124" s="9"/>
      <c r="I124" s="9"/>
      <c r="J124" s="9"/>
    </row>
    <row r="125" spans="1:10" ht="38.25" hidden="1" outlineLevel="2" x14ac:dyDescent="0.25">
      <c r="A125" s="27" t="s">
        <v>135</v>
      </c>
      <c r="B125" s="28" t="s">
        <v>136</v>
      </c>
      <c r="C125" s="29">
        <v>5000</v>
      </c>
      <c r="D125" s="26">
        <v>0</v>
      </c>
      <c r="E125" s="29">
        <v>0</v>
      </c>
      <c r="F125" s="29">
        <v>0</v>
      </c>
      <c r="G125" s="9"/>
      <c r="H125" s="9"/>
      <c r="I125" s="9"/>
      <c r="J125" s="9"/>
    </row>
    <row r="126" spans="1:10" ht="30.75" hidden="1" customHeight="1" outlineLevel="3" x14ac:dyDescent="0.25">
      <c r="A126" s="27" t="s">
        <v>137</v>
      </c>
      <c r="B126" s="28" t="s">
        <v>138</v>
      </c>
      <c r="C126" s="29">
        <v>335.03372000000002</v>
      </c>
      <c r="D126" s="26">
        <v>656</v>
      </c>
      <c r="E126" s="29">
        <v>0</v>
      </c>
      <c r="F126" s="29">
        <v>0</v>
      </c>
      <c r="G126" s="9"/>
      <c r="H126" s="9"/>
      <c r="I126" s="9"/>
      <c r="J126" s="9"/>
    </row>
    <row r="127" spans="1:10" ht="25.5" outlineLevel="2" collapsed="1" x14ac:dyDescent="0.25">
      <c r="A127" s="27" t="s">
        <v>139</v>
      </c>
      <c r="B127" s="28" t="s">
        <v>140</v>
      </c>
      <c r="C127" s="30">
        <f>C128+C131</f>
        <v>2090</v>
      </c>
      <c r="D127" s="24">
        <f>D128+D131</f>
        <v>3122</v>
      </c>
      <c r="E127" s="30">
        <f t="shared" ref="E127:F127" si="37">E128+E131</f>
        <v>2090</v>
      </c>
      <c r="F127" s="30">
        <f t="shared" si="37"/>
        <v>2090</v>
      </c>
      <c r="G127" s="9"/>
      <c r="H127" s="9"/>
      <c r="I127" s="9"/>
      <c r="J127" s="9"/>
    </row>
    <row r="128" spans="1:10" ht="25.5" outlineLevel="2" x14ac:dyDescent="0.25">
      <c r="A128" s="27" t="s">
        <v>141</v>
      </c>
      <c r="B128" s="28" t="s">
        <v>142</v>
      </c>
      <c r="C128" s="30">
        <f>C129+C130</f>
        <v>1900</v>
      </c>
      <c r="D128" s="24">
        <f>D129+D130</f>
        <v>2532</v>
      </c>
      <c r="E128" s="30">
        <f t="shared" ref="E128:F128" si="38">E129+E130</f>
        <v>1999.9999999999998</v>
      </c>
      <c r="F128" s="30">
        <f t="shared" si="38"/>
        <v>1999.9999999999998</v>
      </c>
      <c r="G128" s="9"/>
      <c r="H128" s="9"/>
      <c r="I128" s="9"/>
      <c r="J128" s="9"/>
    </row>
    <row r="129" spans="1:10" outlineLevel="2" x14ac:dyDescent="0.25">
      <c r="A129" s="27" t="s">
        <v>351</v>
      </c>
      <c r="B129" s="28" t="s">
        <v>143</v>
      </c>
      <c r="C129" s="29">
        <v>1900</v>
      </c>
      <c r="D129" s="26">
        <f>3726.49-1726.49</f>
        <v>1999.9999999999998</v>
      </c>
      <c r="E129" s="29">
        <f t="shared" ref="E129:F129" si="39">3726.49-1726.49</f>
        <v>1999.9999999999998</v>
      </c>
      <c r="F129" s="29">
        <f t="shared" si="39"/>
        <v>1999.9999999999998</v>
      </c>
      <c r="G129" s="9"/>
      <c r="H129" s="9"/>
      <c r="I129" s="9"/>
      <c r="J129" s="9"/>
    </row>
    <row r="130" spans="1:10" hidden="1" outlineLevel="2" x14ac:dyDescent="0.25">
      <c r="A130" s="27" t="s">
        <v>352</v>
      </c>
      <c r="B130" s="28" t="s">
        <v>390</v>
      </c>
      <c r="C130" s="29">
        <v>0</v>
      </c>
      <c r="D130" s="26">
        <v>532</v>
      </c>
      <c r="E130" s="29">
        <v>0</v>
      </c>
      <c r="F130" s="29">
        <v>0</v>
      </c>
      <c r="G130" s="9"/>
      <c r="H130" s="9"/>
      <c r="I130" s="9"/>
      <c r="J130" s="9"/>
    </row>
    <row r="131" spans="1:10" ht="25.5" outlineLevel="2" x14ac:dyDescent="0.25">
      <c r="A131" s="27" t="s">
        <v>144</v>
      </c>
      <c r="B131" s="28" t="s">
        <v>145</v>
      </c>
      <c r="C131" s="30">
        <f>C132</f>
        <v>190</v>
      </c>
      <c r="D131" s="24">
        <f>D132</f>
        <v>590</v>
      </c>
      <c r="E131" s="30">
        <f t="shared" ref="E131:F131" si="40">E132</f>
        <v>90</v>
      </c>
      <c r="F131" s="30">
        <f t="shared" si="40"/>
        <v>90</v>
      </c>
      <c r="G131" s="9"/>
      <c r="H131" s="9"/>
      <c r="I131" s="9"/>
      <c r="J131" s="9"/>
    </row>
    <row r="132" spans="1:10" outlineLevel="2" x14ac:dyDescent="0.25">
      <c r="A132" s="27" t="s">
        <v>146</v>
      </c>
      <c r="B132" s="28" t="s">
        <v>147</v>
      </c>
      <c r="C132" s="29">
        <v>190</v>
      </c>
      <c r="D132" s="26">
        <f>90+200+300</f>
        <v>590</v>
      </c>
      <c r="E132" s="29">
        <v>90</v>
      </c>
      <c r="F132" s="29">
        <v>90</v>
      </c>
      <c r="G132" s="9"/>
      <c r="H132" s="9"/>
      <c r="I132" s="9"/>
      <c r="J132" s="9"/>
    </row>
    <row r="133" spans="1:10" ht="18.75" customHeight="1" outlineLevel="3" x14ac:dyDescent="0.25">
      <c r="A133" s="27" t="s">
        <v>317</v>
      </c>
      <c r="B133" s="28" t="s">
        <v>318</v>
      </c>
      <c r="C133" s="30">
        <f>C134</f>
        <v>3671.1350000000002</v>
      </c>
      <c r="D133" s="24">
        <f>D134</f>
        <v>110.13500000000001</v>
      </c>
      <c r="E133" s="30">
        <f t="shared" ref="E133:F133" si="41">E134</f>
        <v>110.13500000000001</v>
      </c>
      <c r="F133" s="30">
        <f t="shared" si="41"/>
        <v>0</v>
      </c>
      <c r="G133" s="9"/>
      <c r="H133" s="9"/>
      <c r="I133" s="9"/>
      <c r="J133" s="9"/>
    </row>
    <row r="134" spans="1:10" outlineLevel="3" x14ac:dyDescent="0.25">
      <c r="A134" s="27" t="s">
        <v>319</v>
      </c>
      <c r="B134" s="28" t="s">
        <v>320</v>
      </c>
      <c r="C134" s="30">
        <f>C135+C136</f>
        <v>3671.1350000000002</v>
      </c>
      <c r="D134" s="24">
        <f>D135+D136</f>
        <v>110.13500000000001</v>
      </c>
      <c r="E134" s="30">
        <f t="shared" ref="E134:F134" si="42">E135+E136</f>
        <v>110.13500000000001</v>
      </c>
      <c r="F134" s="30">
        <f t="shared" si="42"/>
        <v>0</v>
      </c>
      <c r="G134" s="9"/>
      <c r="H134" s="9"/>
      <c r="I134" s="9"/>
      <c r="J134" s="9"/>
    </row>
    <row r="135" spans="1:10" ht="25.5" hidden="1" outlineLevel="3" x14ac:dyDescent="0.25">
      <c r="A135" s="27" t="s">
        <v>321</v>
      </c>
      <c r="B135" s="28" t="s">
        <v>322</v>
      </c>
      <c r="C135" s="29">
        <v>3561</v>
      </c>
      <c r="D135" s="26">
        <v>0</v>
      </c>
      <c r="E135" s="29">
        <v>0</v>
      </c>
      <c r="F135" s="29">
        <v>0</v>
      </c>
      <c r="G135" s="9"/>
      <c r="H135" s="9"/>
      <c r="I135" s="9"/>
      <c r="J135" s="9"/>
    </row>
    <row r="136" spans="1:10" ht="33" customHeight="1" collapsed="1" x14ac:dyDescent="0.25">
      <c r="A136" s="27" t="s">
        <v>323</v>
      </c>
      <c r="B136" s="28" t="s">
        <v>324</v>
      </c>
      <c r="C136" s="29">
        <v>110.13500000000001</v>
      </c>
      <c r="D136" s="26">
        <v>110.13500000000001</v>
      </c>
      <c r="E136" s="29">
        <v>110.13500000000001</v>
      </c>
      <c r="F136" s="29">
        <v>0</v>
      </c>
      <c r="G136" s="9"/>
      <c r="H136" s="9"/>
      <c r="I136" s="9"/>
      <c r="J136" s="9"/>
    </row>
    <row r="137" spans="1:10" ht="43.5" customHeight="1" outlineLevel="2" x14ac:dyDescent="0.25">
      <c r="A137" s="17" t="s">
        <v>385</v>
      </c>
      <c r="B137" s="18" t="s">
        <v>148</v>
      </c>
      <c r="C137" s="19">
        <f>C138+C140</f>
        <v>32568.004000000001</v>
      </c>
      <c r="D137" s="20">
        <f>D138+D140</f>
        <v>40093.725999999995</v>
      </c>
      <c r="E137" s="55">
        <f t="shared" ref="E137:F137" si="43">E138+E140</f>
        <v>40093.725999999995</v>
      </c>
      <c r="F137" s="55">
        <f t="shared" si="43"/>
        <v>40093.725999999995</v>
      </c>
      <c r="G137" s="9"/>
      <c r="H137" s="9"/>
      <c r="I137" s="9"/>
      <c r="J137" s="9"/>
    </row>
    <row r="138" spans="1:10" outlineLevel="3" x14ac:dyDescent="0.25">
      <c r="A138" s="27" t="s">
        <v>149</v>
      </c>
      <c r="B138" s="28" t="s">
        <v>150</v>
      </c>
      <c r="C138" s="30">
        <f>C139</f>
        <v>11184.304</v>
      </c>
      <c r="D138" s="24">
        <f>D139</f>
        <v>10837.8</v>
      </c>
      <c r="E138" s="30">
        <f t="shared" ref="E138:F138" si="44">E139</f>
        <v>10837.8</v>
      </c>
      <c r="F138" s="30">
        <f t="shared" si="44"/>
        <v>10837.8</v>
      </c>
      <c r="G138" s="9"/>
      <c r="H138" s="9"/>
      <c r="I138" s="9"/>
      <c r="J138" s="9"/>
    </row>
    <row r="139" spans="1:10" ht="25.5" x14ac:dyDescent="0.25">
      <c r="A139" s="27" t="s">
        <v>38</v>
      </c>
      <c r="B139" s="28" t="s">
        <v>151</v>
      </c>
      <c r="C139" s="29">
        <v>11184.304</v>
      </c>
      <c r="D139" s="26">
        <v>10837.8</v>
      </c>
      <c r="E139" s="29">
        <v>10837.8</v>
      </c>
      <c r="F139" s="29">
        <v>10837.8</v>
      </c>
      <c r="G139" s="9"/>
      <c r="H139" s="9"/>
      <c r="I139" s="9"/>
      <c r="J139" s="9"/>
    </row>
    <row r="140" spans="1:10" ht="25.5" outlineLevel="2" x14ac:dyDescent="0.25">
      <c r="A140" s="27" t="s">
        <v>152</v>
      </c>
      <c r="B140" s="28" t="s">
        <v>153</v>
      </c>
      <c r="C140" s="30">
        <f>C141+C142</f>
        <v>21383.7</v>
      </c>
      <c r="D140" s="24">
        <f>D141+D142</f>
        <v>29255.925999999999</v>
      </c>
      <c r="E140" s="30">
        <f t="shared" ref="E140:F140" si="45">E141+E142</f>
        <v>29255.925999999999</v>
      </c>
      <c r="F140" s="30">
        <f t="shared" si="45"/>
        <v>29255.925999999999</v>
      </c>
      <c r="G140" s="9"/>
      <c r="H140" s="9"/>
      <c r="I140" s="9"/>
      <c r="J140" s="9"/>
    </row>
    <row r="141" spans="1:10" ht="25.5" outlineLevel="3" x14ac:dyDescent="0.25">
      <c r="A141" s="27" t="s">
        <v>154</v>
      </c>
      <c r="B141" s="28" t="s">
        <v>155</v>
      </c>
      <c r="C141" s="29">
        <v>1510.354</v>
      </c>
      <c r="D141" s="26">
        <v>5100</v>
      </c>
      <c r="E141" s="56">
        <v>5100</v>
      </c>
      <c r="F141" s="56">
        <v>5100</v>
      </c>
      <c r="G141" s="9"/>
      <c r="H141" s="9"/>
      <c r="I141" s="9"/>
      <c r="J141" s="9"/>
    </row>
    <row r="142" spans="1:10" ht="38.25" x14ac:dyDescent="0.25">
      <c r="A142" s="27" t="s">
        <v>156</v>
      </c>
      <c r="B142" s="28" t="s">
        <v>157</v>
      </c>
      <c r="C142" s="29">
        <v>19873.346000000001</v>
      </c>
      <c r="D142" s="26">
        <v>24155.925999999999</v>
      </c>
      <c r="E142" s="29">
        <v>24155.925999999999</v>
      </c>
      <c r="F142" s="29">
        <v>24155.925999999999</v>
      </c>
      <c r="G142" s="9"/>
      <c r="H142" s="9"/>
      <c r="I142" s="9"/>
      <c r="J142" s="9"/>
    </row>
    <row r="143" spans="1:10" ht="33" customHeight="1" outlineLevel="2" x14ac:dyDescent="0.25">
      <c r="A143" s="17" t="s">
        <v>378</v>
      </c>
      <c r="B143" s="18" t="s">
        <v>158</v>
      </c>
      <c r="C143" s="19">
        <f>C144</f>
        <v>350</v>
      </c>
      <c r="D143" s="20">
        <f>D144</f>
        <v>50</v>
      </c>
      <c r="E143" s="55">
        <f t="shared" ref="E143:F143" si="46">E144</f>
        <v>50</v>
      </c>
      <c r="F143" s="55">
        <f t="shared" si="46"/>
        <v>50</v>
      </c>
      <c r="G143" s="9"/>
      <c r="H143" s="9"/>
      <c r="I143" s="9"/>
      <c r="J143" s="9"/>
    </row>
    <row r="144" spans="1:10" ht="25.5" x14ac:dyDescent="0.25">
      <c r="A144" s="27" t="s">
        <v>159</v>
      </c>
      <c r="B144" s="28" t="s">
        <v>160</v>
      </c>
      <c r="C144" s="30">
        <f>C145+C146</f>
        <v>350</v>
      </c>
      <c r="D144" s="24">
        <f>D145+D146</f>
        <v>50</v>
      </c>
      <c r="E144" s="30">
        <f t="shared" ref="E144:F144" si="47">E145+E146</f>
        <v>50</v>
      </c>
      <c r="F144" s="30">
        <f t="shared" si="47"/>
        <v>50</v>
      </c>
      <c r="G144" s="9"/>
      <c r="H144" s="9"/>
      <c r="I144" s="9"/>
      <c r="J144" s="9"/>
    </row>
    <row r="145" spans="1:10" ht="36.75" customHeight="1" outlineLevel="2" x14ac:dyDescent="0.25">
      <c r="A145" s="27" t="s">
        <v>161</v>
      </c>
      <c r="B145" s="28" t="s">
        <v>162</v>
      </c>
      <c r="C145" s="29">
        <v>50</v>
      </c>
      <c r="D145" s="26">
        <v>50</v>
      </c>
      <c r="E145" s="29">
        <v>50</v>
      </c>
      <c r="F145" s="29">
        <v>50</v>
      </c>
      <c r="G145" s="9"/>
      <c r="H145" s="9"/>
      <c r="I145" s="9"/>
      <c r="J145" s="9"/>
    </row>
    <row r="146" spans="1:10" ht="0.75" hidden="1" customHeight="1" outlineLevel="3" x14ac:dyDescent="0.25">
      <c r="A146" s="27" t="s">
        <v>336</v>
      </c>
      <c r="B146" s="28" t="s">
        <v>337</v>
      </c>
      <c r="C146" s="29">
        <v>300</v>
      </c>
      <c r="D146" s="26">
        <v>0</v>
      </c>
      <c r="E146" s="29">
        <v>0</v>
      </c>
      <c r="F146" s="29">
        <v>0</v>
      </c>
      <c r="G146" s="9"/>
      <c r="H146" s="9"/>
      <c r="I146" s="9"/>
      <c r="J146" s="9"/>
    </row>
    <row r="147" spans="1:10" ht="25.5" collapsed="1" x14ac:dyDescent="0.25">
      <c r="A147" s="17" t="s">
        <v>387</v>
      </c>
      <c r="B147" s="18" t="s">
        <v>163</v>
      </c>
      <c r="C147" s="19">
        <f>C148</f>
        <v>175</v>
      </c>
      <c r="D147" s="20">
        <f>D148</f>
        <v>275</v>
      </c>
      <c r="E147" s="55">
        <f t="shared" ref="E147:F148" si="48">E148</f>
        <v>175</v>
      </c>
      <c r="F147" s="55">
        <f t="shared" si="48"/>
        <v>175</v>
      </c>
      <c r="G147" s="9"/>
      <c r="H147" s="9"/>
      <c r="I147" s="9"/>
      <c r="J147" s="9"/>
    </row>
    <row r="148" spans="1:10" ht="25.5" outlineLevel="3" x14ac:dyDescent="0.25">
      <c r="A148" s="21" t="s">
        <v>164</v>
      </c>
      <c r="B148" s="22" t="s">
        <v>165</v>
      </c>
      <c r="C148" s="23">
        <f>C149</f>
        <v>175</v>
      </c>
      <c r="D148" s="24">
        <f>D149</f>
        <v>275</v>
      </c>
      <c r="E148" s="30">
        <f t="shared" si="48"/>
        <v>175</v>
      </c>
      <c r="F148" s="30">
        <f t="shared" si="48"/>
        <v>175</v>
      </c>
      <c r="G148" s="9"/>
      <c r="H148" s="9"/>
      <c r="I148" s="9"/>
      <c r="J148" s="9"/>
    </row>
    <row r="149" spans="1:10" ht="25.5" x14ac:dyDescent="0.25">
      <c r="A149" s="21" t="s">
        <v>166</v>
      </c>
      <c r="B149" s="22" t="s">
        <v>167</v>
      </c>
      <c r="C149" s="25">
        <v>175</v>
      </c>
      <c r="D149" s="26">
        <f>175+100</f>
        <v>275</v>
      </c>
      <c r="E149" s="29">
        <v>175</v>
      </c>
      <c r="F149" s="29">
        <v>175</v>
      </c>
      <c r="G149" s="9"/>
      <c r="H149" s="9"/>
      <c r="I149" s="9"/>
      <c r="J149" s="9"/>
    </row>
    <row r="150" spans="1:10" ht="25.5" outlineLevel="2" x14ac:dyDescent="0.25">
      <c r="A150" s="17" t="s">
        <v>371</v>
      </c>
      <c r="B150" s="18" t="s">
        <v>168</v>
      </c>
      <c r="C150" s="19">
        <f>C151</f>
        <v>1200</v>
      </c>
      <c r="D150" s="20">
        <f>D151</f>
        <v>900</v>
      </c>
      <c r="E150" s="55">
        <f t="shared" ref="E150:F151" si="49">E151</f>
        <v>900</v>
      </c>
      <c r="F150" s="55">
        <f t="shared" si="49"/>
        <v>900</v>
      </c>
      <c r="G150" s="9"/>
      <c r="H150" s="9"/>
      <c r="I150" s="9"/>
      <c r="J150" s="9"/>
    </row>
    <row r="151" spans="1:10" ht="25.5" x14ac:dyDescent="0.25">
      <c r="A151" s="21" t="s">
        <v>169</v>
      </c>
      <c r="B151" s="22" t="s">
        <v>170</v>
      </c>
      <c r="C151" s="23">
        <f>C152</f>
        <v>1200</v>
      </c>
      <c r="D151" s="24">
        <f>D152</f>
        <v>900</v>
      </c>
      <c r="E151" s="30">
        <f t="shared" si="49"/>
        <v>900</v>
      </c>
      <c r="F151" s="30">
        <f t="shared" si="49"/>
        <v>900</v>
      </c>
      <c r="G151" s="9"/>
      <c r="H151" s="9"/>
      <c r="I151" s="9"/>
      <c r="J151" s="9"/>
    </row>
    <row r="152" spans="1:10" ht="25.5" outlineLevel="2" x14ac:dyDescent="0.25">
      <c r="A152" s="21" t="s">
        <v>171</v>
      </c>
      <c r="B152" s="22" t="s">
        <v>172</v>
      </c>
      <c r="C152" s="25">
        <v>1200</v>
      </c>
      <c r="D152" s="26">
        <v>900</v>
      </c>
      <c r="E152" s="29">
        <v>900</v>
      </c>
      <c r="F152" s="29">
        <v>900</v>
      </c>
      <c r="G152" s="9"/>
      <c r="H152" s="9"/>
      <c r="I152" s="9"/>
      <c r="J152" s="9"/>
    </row>
    <row r="153" spans="1:10" ht="25.5" outlineLevel="3" x14ac:dyDescent="0.25">
      <c r="A153" s="17" t="s">
        <v>372</v>
      </c>
      <c r="B153" s="18" t="s">
        <v>173</v>
      </c>
      <c r="C153" s="19">
        <f>C154</f>
        <v>54</v>
      </c>
      <c r="D153" s="20">
        <f>D154</f>
        <v>54</v>
      </c>
      <c r="E153" s="55">
        <f t="shared" ref="E153:F154" si="50">E154</f>
        <v>54</v>
      </c>
      <c r="F153" s="55">
        <f t="shared" si="50"/>
        <v>54</v>
      </c>
      <c r="G153" s="9"/>
      <c r="H153" s="9"/>
      <c r="I153" s="9"/>
      <c r="J153" s="9"/>
    </row>
    <row r="154" spans="1:10" ht="25.5" x14ac:dyDescent="0.25">
      <c r="A154" s="21" t="s">
        <v>174</v>
      </c>
      <c r="B154" s="22" t="s">
        <v>175</v>
      </c>
      <c r="C154" s="23">
        <f>C155</f>
        <v>54</v>
      </c>
      <c r="D154" s="24">
        <f>D155</f>
        <v>54</v>
      </c>
      <c r="E154" s="30">
        <f t="shared" si="50"/>
        <v>54</v>
      </c>
      <c r="F154" s="30">
        <f t="shared" si="50"/>
        <v>54</v>
      </c>
      <c r="G154" s="9"/>
      <c r="H154" s="9"/>
      <c r="I154" s="9"/>
      <c r="J154" s="9"/>
    </row>
    <row r="155" spans="1:10" ht="18" customHeight="1" outlineLevel="2" x14ac:dyDescent="0.25">
      <c r="A155" s="21" t="s">
        <v>176</v>
      </c>
      <c r="B155" s="22" t="s">
        <v>177</v>
      </c>
      <c r="C155" s="25">
        <v>54</v>
      </c>
      <c r="D155" s="26">
        <v>54</v>
      </c>
      <c r="E155" s="29">
        <v>54</v>
      </c>
      <c r="F155" s="29">
        <v>54</v>
      </c>
      <c r="G155" s="9"/>
      <c r="H155" s="9"/>
      <c r="I155" s="9"/>
      <c r="J155" s="9"/>
    </row>
    <row r="156" spans="1:10" outlineLevel="3" x14ac:dyDescent="0.25">
      <c r="A156" s="17" t="s">
        <v>376</v>
      </c>
      <c r="B156" s="18" t="s">
        <v>178</v>
      </c>
      <c r="C156" s="19">
        <f>C157</f>
        <v>50</v>
      </c>
      <c r="D156" s="20">
        <f>D157</f>
        <v>50</v>
      </c>
      <c r="E156" s="55">
        <f t="shared" ref="E156:F157" si="51">E157</f>
        <v>50</v>
      </c>
      <c r="F156" s="55">
        <f t="shared" si="51"/>
        <v>50</v>
      </c>
      <c r="G156" s="9"/>
      <c r="H156" s="9"/>
      <c r="I156" s="9"/>
      <c r="J156" s="9"/>
    </row>
    <row r="157" spans="1:10" ht="22.5" customHeight="1" outlineLevel="2" x14ac:dyDescent="0.25">
      <c r="A157" s="21" t="s">
        <v>179</v>
      </c>
      <c r="B157" s="22" t="s">
        <v>180</v>
      </c>
      <c r="C157" s="23">
        <f>C158</f>
        <v>50</v>
      </c>
      <c r="D157" s="24">
        <f>D158</f>
        <v>50</v>
      </c>
      <c r="E157" s="30">
        <f t="shared" si="51"/>
        <v>50</v>
      </c>
      <c r="F157" s="30">
        <f t="shared" si="51"/>
        <v>50</v>
      </c>
      <c r="G157" s="9"/>
      <c r="H157" s="9"/>
      <c r="I157" s="9"/>
      <c r="J157" s="9"/>
    </row>
    <row r="158" spans="1:10" outlineLevel="3" x14ac:dyDescent="0.25">
      <c r="A158" s="21" t="s">
        <v>22</v>
      </c>
      <c r="B158" s="22" t="s">
        <v>181</v>
      </c>
      <c r="C158" s="25">
        <v>50</v>
      </c>
      <c r="D158" s="26">
        <v>50</v>
      </c>
      <c r="E158" s="29">
        <v>50</v>
      </c>
      <c r="F158" s="29">
        <v>50</v>
      </c>
      <c r="G158" s="9"/>
      <c r="H158" s="9"/>
      <c r="I158" s="9"/>
      <c r="J158" s="9"/>
    </row>
    <row r="159" spans="1:10" ht="25.5" x14ac:dyDescent="0.25">
      <c r="A159" s="17" t="s">
        <v>375</v>
      </c>
      <c r="B159" s="18" t="s">
        <v>182</v>
      </c>
      <c r="C159" s="19">
        <f>C160</f>
        <v>2668.05</v>
      </c>
      <c r="D159" s="20">
        <f>D160</f>
        <v>1038.64984</v>
      </c>
      <c r="E159" s="55">
        <f t="shared" ref="E159:F160" si="52">E160</f>
        <v>1038.64984</v>
      </c>
      <c r="F159" s="55">
        <f t="shared" si="52"/>
        <v>1038.64984</v>
      </c>
      <c r="G159" s="9"/>
      <c r="H159" s="9"/>
      <c r="I159" s="9"/>
      <c r="J159" s="9"/>
    </row>
    <row r="160" spans="1:10" ht="25.5" outlineLevel="3" x14ac:dyDescent="0.25">
      <c r="A160" s="27" t="s">
        <v>335</v>
      </c>
      <c r="B160" s="28" t="s">
        <v>183</v>
      </c>
      <c r="C160" s="30">
        <f>C161</f>
        <v>2668.05</v>
      </c>
      <c r="D160" s="24">
        <f>D161</f>
        <v>1038.64984</v>
      </c>
      <c r="E160" s="30">
        <f t="shared" si="52"/>
        <v>1038.64984</v>
      </c>
      <c r="F160" s="30">
        <f t="shared" si="52"/>
        <v>1038.64984</v>
      </c>
      <c r="G160" s="9"/>
      <c r="H160" s="9"/>
      <c r="I160" s="9"/>
      <c r="J160" s="9"/>
    </row>
    <row r="161" spans="1:10" ht="25.5" outlineLevel="3" x14ac:dyDescent="0.25">
      <c r="A161" s="27" t="s">
        <v>334</v>
      </c>
      <c r="B161" s="28" t="s">
        <v>184</v>
      </c>
      <c r="C161" s="29">
        <v>2668.05</v>
      </c>
      <c r="D161" s="26">
        <f>400+638.64984</f>
        <v>1038.64984</v>
      </c>
      <c r="E161" s="29">
        <f t="shared" ref="E161:F161" si="53">400+638.64984</f>
        <v>1038.64984</v>
      </c>
      <c r="F161" s="29">
        <f t="shared" si="53"/>
        <v>1038.64984</v>
      </c>
      <c r="G161" s="48"/>
      <c r="H161" s="49"/>
      <c r="I161" s="49"/>
      <c r="J161" s="49"/>
    </row>
    <row r="162" spans="1:10" ht="38.25" outlineLevel="3" x14ac:dyDescent="0.25">
      <c r="A162" s="17" t="s">
        <v>388</v>
      </c>
      <c r="B162" s="18" t="s">
        <v>185</v>
      </c>
      <c r="C162" s="19">
        <f>C163</f>
        <v>100</v>
      </c>
      <c r="D162" s="20">
        <f>D163</f>
        <v>100</v>
      </c>
      <c r="E162" s="55">
        <f t="shared" ref="E162:F162" si="54">E163</f>
        <v>100</v>
      </c>
      <c r="F162" s="55">
        <f t="shared" si="54"/>
        <v>100</v>
      </c>
      <c r="G162" s="9"/>
      <c r="H162" s="9"/>
      <c r="I162" s="9"/>
      <c r="J162" s="9"/>
    </row>
    <row r="163" spans="1:10" ht="37.5" customHeight="1" outlineLevel="3" x14ac:dyDescent="0.25">
      <c r="A163" s="27" t="s">
        <v>186</v>
      </c>
      <c r="B163" s="28" t="s">
        <v>187</v>
      </c>
      <c r="C163" s="30">
        <f>C164+C165</f>
        <v>100</v>
      </c>
      <c r="D163" s="24">
        <f>D164+D165</f>
        <v>100</v>
      </c>
      <c r="E163" s="30">
        <f t="shared" ref="E163:F163" si="55">E164+E165</f>
        <v>100</v>
      </c>
      <c r="F163" s="30">
        <f t="shared" si="55"/>
        <v>100</v>
      </c>
      <c r="G163" s="9"/>
      <c r="H163" s="9"/>
      <c r="I163" s="9"/>
      <c r="J163" s="9"/>
    </row>
    <row r="164" spans="1:10" ht="28.5" hidden="1" customHeight="1" outlineLevel="3" x14ac:dyDescent="0.25">
      <c r="A164" s="27" t="s">
        <v>188</v>
      </c>
      <c r="B164" s="28" t="s">
        <v>189</v>
      </c>
      <c r="C164" s="29">
        <v>100</v>
      </c>
      <c r="D164" s="26">
        <v>0</v>
      </c>
      <c r="E164" s="29">
        <v>0</v>
      </c>
      <c r="F164" s="29">
        <v>0</v>
      </c>
      <c r="G164" s="9"/>
      <c r="H164" s="9"/>
      <c r="I164" s="9"/>
      <c r="J164" s="9"/>
    </row>
    <row r="165" spans="1:10" ht="32.25" customHeight="1" outlineLevel="3" x14ac:dyDescent="0.25">
      <c r="A165" s="27" t="s">
        <v>190</v>
      </c>
      <c r="B165" s="28" t="s">
        <v>191</v>
      </c>
      <c r="C165" s="29">
        <v>0</v>
      </c>
      <c r="D165" s="26">
        <v>100</v>
      </c>
      <c r="E165" s="29">
        <v>100</v>
      </c>
      <c r="F165" s="29">
        <v>100</v>
      </c>
      <c r="G165" s="9"/>
      <c r="H165" s="9"/>
      <c r="I165" s="9"/>
      <c r="J165" s="9"/>
    </row>
    <row r="166" spans="1:10" ht="0.75" hidden="1" customHeight="1" outlineLevel="3" x14ac:dyDescent="0.25">
      <c r="A166" s="17" t="s">
        <v>383</v>
      </c>
      <c r="B166" s="18" t="s">
        <v>192</v>
      </c>
      <c r="C166" s="19">
        <f>C167</f>
        <v>100</v>
      </c>
      <c r="D166" s="20">
        <f>D167</f>
        <v>0</v>
      </c>
      <c r="E166" s="55">
        <f t="shared" ref="E166:F167" si="56">E167</f>
        <v>0</v>
      </c>
      <c r="F166" s="55">
        <f t="shared" si="56"/>
        <v>0</v>
      </c>
      <c r="G166" s="9"/>
      <c r="H166" s="9"/>
      <c r="I166" s="9"/>
      <c r="J166" s="9"/>
    </row>
    <row r="167" spans="1:10" hidden="1" outlineLevel="3" x14ac:dyDescent="0.25">
      <c r="A167" s="21" t="s">
        <v>193</v>
      </c>
      <c r="B167" s="22" t="s">
        <v>194</v>
      </c>
      <c r="C167" s="23">
        <f>C168</f>
        <v>100</v>
      </c>
      <c r="D167" s="24">
        <f>D168</f>
        <v>0</v>
      </c>
      <c r="E167" s="30">
        <f t="shared" si="56"/>
        <v>0</v>
      </c>
      <c r="F167" s="30">
        <f t="shared" si="56"/>
        <v>0</v>
      </c>
      <c r="G167" s="9"/>
      <c r="H167" s="9"/>
      <c r="I167" s="9"/>
      <c r="J167" s="9"/>
    </row>
    <row r="168" spans="1:10" hidden="1" outlineLevel="3" x14ac:dyDescent="0.25">
      <c r="A168" s="21" t="s">
        <v>195</v>
      </c>
      <c r="B168" s="22" t="s">
        <v>196</v>
      </c>
      <c r="C168" s="25">
        <v>100</v>
      </c>
      <c r="D168" s="26">
        <v>0</v>
      </c>
      <c r="E168" s="29">
        <v>0</v>
      </c>
      <c r="F168" s="29">
        <v>0</v>
      </c>
      <c r="G168" s="9"/>
      <c r="H168" s="9"/>
      <c r="I168" s="9"/>
      <c r="J168" s="9"/>
    </row>
    <row r="169" spans="1:10" ht="25.5" outlineLevel="3" x14ac:dyDescent="0.25">
      <c r="A169" s="17" t="s">
        <v>373</v>
      </c>
      <c r="B169" s="18" t="s">
        <v>197</v>
      </c>
      <c r="C169" s="19">
        <f>C170</f>
        <v>5</v>
      </c>
      <c r="D169" s="20">
        <f>D170</f>
        <v>5</v>
      </c>
      <c r="E169" s="55">
        <f t="shared" ref="E169:F170" si="57">E170</f>
        <v>5</v>
      </c>
      <c r="F169" s="55">
        <f t="shared" si="57"/>
        <v>5</v>
      </c>
      <c r="G169" s="9"/>
      <c r="H169" s="9"/>
      <c r="I169" s="9"/>
      <c r="J169" s="9"/>
    </row>
    <row r="170" spans="1:10" ht="25.5" outlineLevel="3" x14ac:dyDescent="0.25">
      <c r="A170" s="21" t="s">
        <v>198</v>
      </c>
      <c r="B170" s="22" t="s">
        <v>199</v>
      </c>
      <c r="C170" s="23">
        <f>C171</f>
        <v>5</v>
      </c>
      <c r="D170" s="24">
        <f>D171</f>
        <v>5</v>
      </c>
      <c r="E170" s="30">
        <f t="shared" si="57"/>
        <v>5</v>
      </c>
      <c r="F170" s="30">
        <f t="shared" si="57"/>
        <v>5</v>
      </c>
      <c r="G170" s="9"/>
      <c r="H170" s="9"/>
      <c r="I170" s="9"/>
      <c r="J170" s="9"/>
    </row>
    <row r="171" spans="1:10" outlineLevel="3" x14ac:dyDescent="0.25">
      <c r="A171" s="21" t="s">
        <v>200</v>
      </c>
      <c r="B171" s="22" t="s">
        <v>201</v>
      </c>
      <c r="C171" s="25">
        <v>5</v>
      </c>
      <c r="D171" s="26">
        <v>5</v>
      </c>
      <c r="E171" s="29">
        <v>5</v>
      </c>
      <c r="F171" s="29">
        <v>5</v>
      </c>
      <c r="G171" s="9"/>
      <c r="H171" s="9"/>
      <c r="I171" s="9"/>
      <c r="J171" s="9"/>
    </row>
    <row r="172" spans="1:10" ht="21.75" customHeight="1" outlineLevel="3" x14ac:dyDescent="0.25">
      <c r="A172" s="17" t="s">
        <v>202</v>
      </c>
      <c r="B172" s="18" t="s">
        <v>203</v>
      </c>
      <c r="C172" s="19">
        <f>C173</f>
        <v>94862.168370000029</v>
      </c>
      <c r="D172" s="20">
        <f>D173</f>
        <v>103669.07725</v>
      </c>
      <c r="E172" s="55">
        <f t="shared" ref="E172:F172" si="58">E173</f>
        <v>96962.552250000008</v>
      </c>
      <c r="F172" s="55">
        <f t="shared" si="58"/>
        <v>94502.826250000013</v>
      </c>
      <c r="G172" s="10"/>
      <c r="H172" s="9"/>
      <c r="I172" s="9"/>
      <c r="J172" s="9"/>
    </row>
    <row r="173" spans="1:10" ht="25.5" outlineLevel="3" x14ac:dyDescent="0.25">
      <c r="A173" s="21" t="s">
        <v>204</v>
      </c>
      <c r="B173" s="22" t="s">
        <v>205</v>
      </c>
      <c r="C173" s="23">
        <f>C174+C175+C176+C177+C178+C179+C180+C181+C182+C183+C184+C185+C186+C187+C188+C189+C190+C191+C192+C193+C194+C196+C197+C198+C199+C200+C201+C203</f>
        <v>94862.168370000029</v>
      </c>
      <c r="D173" s="24">
        <f>D174+D175+D176+D177+D178+D179+D180+D181+D182+D183+D184+D185+D186+D187+D188+D189+D190+D191+D192+D193+D194+D196+D197+D198+D199+D200+D201+D203+D195+D202</f>
        <v>103669.07725</v>
      </c>
      <c r="E173" s="30">
        <f t="shared" ref="E173:F173" si="59">E174+E175+E176+E177+E178+E179+E180+E181+E182+E183+E184+E185+E186+E187+E188+E189+E190+E191+E192+E193+E194+E196+E197+E198+E199+E200+E201+E203+E195+E202</f>
        <v>96962.552250000008</v>
      </c>
      <c r="F173" s="30">
        <f t="shared" si="59"/>
        <v>94502.826250000013</v>
      </c>
      <c r="G173" s="9"/>
      <c r="H173" s="9"/>
      <c r="I173" s="9"/>
      <c r="J173" s="9"/>
    </row>
    <row r="174" spans="1:10" ht="20.25" customHeight="1" outlineLevel="3" x14ac:dyDescent="0.25">
      <c r="A174" s="21" t="s">
        <v>206</v>
      </c>
      <c r="B174" s="22" t="s">
        <v>207</v>
      </c>
      <c r="C174" s="25">
        <v>2236.1410000000001</v>
      </c>
      <c r="D174" s="26">
        <v>2301.9360000000001</v>
      </c>
      <c r="E174" s="29">
        <v>2301.9360000000001</v>
      </c>
      <c r="F174" s="29">
        <v>2301.9360000000001</v>
      </c>
      <c r="G174" s="9"/>
      <c r="H174" s="9"/>
      <c r="I174" s="9"/>
      <c r="J174" s="9"/>
    </row>
    <row r="175" spans="1:10" ht="25.5" outlineLevel="3" x14ac:dyDescent="0.25">
      <c r="A175" s="21" t="s">
        <v>38</v>
      </c>
      <c r="B175" s="22" t="s">
        <v>208</v>
      </c>
      <c r="C175" s="25">
        <v>35171.315000000002</v>
      </c>
      <c r="D175" s="26">
        <v>37209.675999999999</v>
      </c>
      <c r="E175" s="29">
        <v>37209.675999999999</v>
      </c>
      <c r="F175" s="29">
        <v>37209.675999999999</v>
      </c>
      <c r="G175" s="9"/>
      <c r="H175" s="9"/>
      <c r="I175" s="9"/>
      <c r="J175" s="9"/>
    </row>
    <row r="176" spans="1:10" outlineLevel="3" x14ac:dyDescent="0.25">
      <c r="A176" s="21" t="s">
        <v>209</v>
      </c>
      <c r="B176" s="22" t="s">
        <v>210</v>
      </c>
      <c r="C176" s="25">
        <v>1895.453</v>
      </c>
      <c r="D176" s="26">
        <v>1961.82</v>
      </c>
      <c r="E176" s="29">
        <v>1961.82</v>
      </c>
      <c r="F176" s="29">
        <v>1961.82</v>
      </c>
      <c r="G176" s="9"/>
      <c r="H176" s="9"/>
      <c r="I176" s="9"/>
      <c r="J176" s="9"/>
    </row>
    <row r="177" spans="1:10" outlineLevel="3" x14ac:dyDescent="0.25">
      <c r="A177" s="21" t="s">
        <v>211</v>
      </c>
      <c r="B177" s="22" t="s">
        <v>212</v>
      </c>
      <c r="C177" s="25">
        <v>168</v>
      </c>
      <c r="D177" s="26">
        <v>168</v>
      </c>
      <c r="E177" s="29">
        <v>168</v>
      </c>
      <c r="F177" s="29">
        <v>168</v>
      </c>
      <c r="G177" s="9"/>
      <c r="H177" s="9"/>
      <c r="I177" s="9"/>
      <c r="J177" s="9"/>
    </row>
    <row r="178" spans="1:10" ht="16.5" customHeight="1" outlineLevel="3" x14ac:dyDescent="0.25">
      <c r="A178" s="21" t="s">
        <v>213</v>
      </c>
      <c r="B178" s="22" t="s">
        <v>214</v>
      </c>
      <c r="C178" s="25">
        <v>1192.8699999999999</v>
      </c>
      <c r="D178" s="26">
        <v>1230.1489999999999</v>
      </c>
      <c r="E178" s="29">
        <v>1230.1489999999999</v>
      </c>
      <c r="F178" s="29">
        <v>1230.1489999999999</v>
      </c>
      <c r="G178" s="9"/>
      <c r="H178" s="9"/>
      <c r="I178" s="9"/>
      <c r="J178" s="9"/>
    </row>
    <row r="179" spans="1:10" ht="30.75" hidden="1" customHeight="1" outlineLevel="3" x14ac:dyDescent="0.25">
      <c r="A179" s="27" t="s">
        <v>340</v>
      </c>
      <c r="B179" s="28" t="s">
        <v>333</v>
      </c>
      <c r="C179" s="29">
        <v>329.64400000000001</v>
      </c>
      <c r="D179" s="26">
        <f>2288.827</f>
        <v>2288.8270000000002</v>
      </c>
      <c r="E179" s="29">
        <v>0</v>
      </c>
      <c r="F179" s="29">
        <v>0</v>
      </c>
      <c r="G179" s="9"/>
      <c r="H179" s="9"/>
      <c r="I179" s="9"/>
      <c r="J179" s="9"/>
    </row>
    <row r="180" spans="1:10" outlineLevel="3" x14ac:dyDescent="0.25">
      <c r="A180" s="21" t="s">
        <v>215</v>
      </c>
      <c r="B180" s="22" t="s">
        <v>216</v>
      </c>
      <c r="C180" s="25">
        <v>177.98</v>
      </c>
      <c r="D180" s="26">
        <f>2772+100</f>
        <v>2872</v>
      </c>
      <c r="E180" s="29">
        <v>1600</v>
      </c>
      <c r="F180" s="29">
        <v>1600</v>
      </c>
      <c r="G180" s="9"/>
      <c r="H180" s="9"/>
      <c r="I180" s="9"/>
      <c r="J180" s="9"/>
    </row>
    <row r="181" spans="1:10" ht="17.25" customHeight="1" x14ac:dyDescent="0.25">
      <c r="A181" s="21" t="s">
        <v>217</v>
      </c>
      <c r="B181" s="22" t="s">
        <v>218</v>
      </c>
      <c r="C181" s="25">
        <v>1381.0319999999999</v>
      </c>
      <c r="D181" s="26">
        <v>1313.45</v>
      </c>
      <c r="E181" s="29">
        <v>1313.45</v>
      </c>
      <c r="F181" s="29">
        <v>1313.45</v>
      </c>
      <c r="G181" s="9"/>
      <c r="H181" s="9"/>
      <c r="I181" s="9"/>
      <c r="J181" s="9"/>
    </row>
    <row r="182" spans="1:10" ht="45.75" customHeight="1" x14ac:dyDescent="0.25">
      <c r="A182" s="21" t="s">
        <v>219</v>
      </c>
      <c r="B182" s="22" t="s">
        <v>220</v>
      </c>
      <c r="C182" s="25">
        <v>383</v>
      </c>
      <c r="D182" s="26">
        <f>200+450</f>
        <v>650</v>
      </c>
      <c r="E182" s="29">
        <v>200</v>
      </c>
      <c r="F182" s="29">
        <v>200</v>
      </c>
      <c r="G182" s="9"/>
      <c r="H182" s="9"/>
      <c r="I182" s="9"/>
      <c r="J182" s="9"/>
    </row>
    <row r="183" spans="1:10" ht="15.75" customHeight="1" x14ac:dyDescent="0.25">
      <c r="A183" s="21" t="s">
        <v>221</v>
      </c>
      <c r="B183" s="22" t="s">
        <v>222</v>
      </c>
      <c r="C183" s="25">
        <v>1250</v>
      </c>
      <c r="D183" s="26">
        <f>200+1050</f>
        <v>1250</v>
      </c>
      <c r="E183" s="29">
        <f t="shared" ref="E183:F183" si="60">200+1050</f>
        <v>1250</v>
      </c>
      <c r="F183" s="29">
        <f t="shared" si="60"/>
        <v>1250</v>
      </c>
      <c r="G183" s="9"/>
      <c r="H183" s="9"/>
      <c r="I183" s="9"/>
      <c r="J183" s="9"/>
    </row>
    <row r="184" spans="1:10" ht="0.75" hidden="1" customHeight="1" x14ac:dyDescent="0.25">
      <c r="A184" s="21" t="s">
        <v>223</v>
      </c>
      <c r="B184" s="22" t="s">
        <v>224</v>
      </c>
      <c r="C184" s="25">
        <v>278.09800000000001</v>
      </c>
      <c r="D184" s="26">
        <v>0</v>
      </c>
      <c r="E184" s="29">
        <v>0</v>
      </c>
      <c r="F184" s="29">
        <v>0</v>
      </c>
      <c r="G184" s="9"/>
      <c r="H184" s="9"/>
      <c r="I184" s="9"/>
      <c r="J184" s="9"/>
    </row>
    <row r="185" spans="1:10" ht="25.5" x14ac:dyDescent="0.25">
      <c r="A185" s="21" t="s">
        <v>104</v>
      </c>
      <c r="B185" s="22" t="s">
        <v>225</v>
      </c>
      <c r="C185" s="25">
        <v>6.2</v>
      </c>
      <c r="D185" s="26">
        <v>6.5</v>
      </c>
      <c r="E185" s="29">
        <v>6.5</v>
      </c>
      <c r="F185" s="29">
        <v>6.5</v>
      </c>
      <c r="G185" s="9"/>
      <c r="H185" s="9"/>
      <c r="I185" s="9"/>
      <c r="J185" s="9"/>
    </row>
    <row r="186" spans="1:10" x14ac:dyDescent="0.25">
      <c r="A186" s="21" t="s">
        <v>226</v>
      </c>
      <c r="B186" s="22" t="s">
        <v>227</v>
      </c>
      <c r="C186" s="25">
        <v>813.31500000000005</v>
      </c>
      <c r="D186" s="26">
        <f>400+338.8+12</f>
        <v>750.8</v>
      </c>
      <c r="E186" s="29">
        <f t="shared" ref="E186:F186" si="61">400+338.8+12</f>
        <v>750.8</v>
      </c>
      <c r="F186" s="29">
        <f t="shared" si="61"/>
        <v>750.8</v>
      </c>
      <c r="G186" s="9"/>
      <c r="H186" s="9"/>
      <c r="I186" s="9"/>
      <c r="J186" s="9"/>
    </row>
    <row r="187" spans="1:10" ht="25.5" x14ac:dyDescent="0.25">
      <c r="A187" s="21" t="s">
        <v>228</v>
      </c>
      <c r="B187" s="22" t="s">
        <v>229</v>
      </c>
      <c r="C187" s="25">
        <v>85.655000000000001</v>
      </c>
      <c r="D187" s="26">
        <v>50</v>
      </c>
      <c r="E187" s="29">
        <v>50</v>
      </c>
      <c r="F187" s="29">
        <v>50</v>
      </c>
      <c r="G187" s="9"/>
      <c r="H187" s="9"/>
      <c r="I187" s="9"/>
      <c r="J187" s="9"/>
    </row>
    <row r="188" spans="1:10" ht="38.25" hidden="1" x14ac:dyDescent="0.25">
      <c r="A188" s="27" t="s">
        <v>331</v>
      </c>
      <c r="B188" s="28" t="s">
        <v>332</v>
      </c>
      <c r="C188" s="29">
        <v>172.06045</v>
      </c>
      <c r="D188" s="26">
        <v>0</v>
      </c>
      <c r="E188" s="29">
        <v>0</v>
      </c>
      <c r="F188" s="29">
        <v>0</v>
      </c>
      <c r="G188" s="9"/>
      <c r="H188" s="9"/>
      <c r="I188" s="9"/>
      <c r="J188" s="9"/>
    </row>
    <row r="189" spans="1:10" x14ac:dyDescent="0.25">
      <c r="A189" s="27" t="s">
        <v>329</v>
      </c>
      <c r="B189" s="28" t="s">
        <v>330</v>
      </c>
      <c r="C189" s="29">
        <v>150</v>
      </c>
      <c r="D189" s="26">
        <v>380</v>
      </c>
      <c r="E189" s="29">
        <v>380</v>
      </c>
      <c r="F189" s="29">
        <v>222</v>
      </c>
      <c r="G189" s="9"/>
      <c r="H189" s="9"/>
      <c r="I189" s="9"/>
      <c r="J189" s="9"/>
    </row>
    <row r="190" spans="1:10" ht="25.5" x14ac:dyDescent="0.25">
      <c r="A190" s="21" t="s">
        <v>230</v>
      </c>
      <c r="B190" s="22" t="s">
        <v>231</v>
      </c>
      <c r="C190" s="25">
        <v>1388.31</v>
      </c>
      <c r="D190" s="26">
        <v>1423.15</v>
      </c>
      <c r="E190" s="29">
        <v>1423.15</v>
      </c>
      <c r="F190" s="29">
        <v>1423.15</v>
      </c>
      <c r="G190" s="9"/>
      <c r="H190" s="9"/>
      <c r="I190" s="9"/>
      <c r="J190" s="9"/>
    </row>
    <row r="191" spans="1:10" ht="25.5" x14ac:dyDescent="0.25">
      <c r="A191" s="21" t="s">
        <v>232</v>
      </c>
      <c r="B191" s="22" t="s">
        <v>233</v>
      </c>
      <c r="C191" s="25">
        <v>31.527999999999999</v>
      </c>
      <c r="D191" s="26">
        <v>32.869</v>
      </c>
      <c r="E191" s="29">
        <v>34.594999999999999</v>
      </c>
      <c r="F191" s="29">
        <v>32.869</v>
      </c>
      <c r="G191" s="9"/>
      <c r="H191" s="9"/>
      <c r="I191" s="9"/>
      <c r="J191" s="9"/>
    </row>
    <row r="192" spans="1:10" ht="51" x14ac:dyDescent="0.25">
      <c r="A192" s="21" t="s">
        <v>234</v>
      </c>
      <c r="B192" s="22" t="s">
        <v>235</v>
      </c>
      <c r="C192" s="25">
        <v>3522.16</v>
      </c>
      <c r="D192" s="26">
        <v>2869.17</v>
      </c>
      <c r="E192" s="29">
        <v>2342.6</v>
      </c>
      <c r="F192" s="29">
        <v>2342.6</v>
      </c>
      <c r="G192" s="9"/>
      <c r="H192" s="9"/>
      <c r="I192" s="9"/>
      <c r="J192" s="9"/>
    </row>
    <row r="193" spans="1:10" ht="24.75" customHeight="1" x14ac:dyDescent="0.25">
      <c r="A193" s="21" t="s">
        <v>4</v>
      </c>
      <c r="B193" s="22" t="s">
        <v>236</v>
      </c>
      <c r="C193" s="25">
        <v>15760.305</v>
      </c>
      <c r="D193" s="26">
        <f>17944.381+28.854-338.8+602.819+180</f>
        <v>18417.254000000001</v>
      </c>
      <c r="E193" s="29">
        <f>17944.381-338.8+602.819-1700-12</f>
        <v>16496.400000000001</v>
      </c>
      <c r="F193" s="29">
        <f>17944.381-338.8+602.819-3000-1000-12</f>
        <v>14196.400000000001</v>
      </c>
      <c r="G193" s="9"/>
      <c r="H193" s="9"/>
      <c r="I193" s="9"/>
      <c r="J193" s="9"/>
    </row>
    <row r="194" spans="1:10" ht="0.75" hidden="1" customHeight="1" x14ac:dyDescent="0.25">
      <c r="A194" s="27" t="s">
        <v>327</v>
      </c>
      <c r="B194" s="28" t="s">
        <v>328</v>
      </c>
      <c r="C194" s="29">
        <v>300</v>
      </c>
      <c r="D194" s="26">
        <v>0</v>
      </c>
      <c r="E194" s="29">
        <v>0</v>
      </c>
      <c r="F194" s="29">
        <v>0</v>
      </c>
      <c r="G194" s="9"/>
      <c r="H194" s="9"/>
      <c r="I194" s="9"/>
      <c r="J194" s="9"/>
    </row>
    <row r="195" spans="1:10" hidden="1" x14ac:dyDescent="0.25">
      <c r="A195" s="27" t="s">
        <v>360</v>
      </c>
      <c r="B195" s="32" t="s">
        <v>361</v>
      </c>
      <c r="C195" s="29">
        <v>0</v>
      </c>
      <c r="D195" s="26">
        <v>250</v>
      </c>
      <c r="E195" s="29">
        <v>0</v>
      </c>
      <c r="F195" s="29">
        <v>0</v>
      </c>
      <c r="G195" s="9"/>
      <c r="H195" s="9"/>
      <c r="I195" s="9"/>
      <c r="J195" s="9"/>
    </row>
    <row r="196" spans="1:10" ht="17.25" customHeight="1" x14ac:dyDescent="0.25">
      <c r="A196" s="21" t="s">
        <v>237</v>
      </c>
      <c r="B196" s="22" t="s">
        <v>238</v>
      </c>
      <c r="C196" s="25">
        <v>2092.42</v>
      </c>
      <c r="D196" s="26">
        <v>2107.21</v>
      </c>
      <c r="E196" s="29">
        <v>2107.21</v>
      </c>
      <c r="F196" s="29">
        <v>2107.21</v>
      </c>
      <c r="G196" s="9"/>
      <c r="H196" s="9"/>
      <c r="I196" s="9"/>
      <c r="J196" s="9"/>
    </row>
    <row r="197" spans="1:10" ht="25.5" x14ac:dyDescent="0.25">
      <c r="A197" s="21" t="s">
        <v>239</v>
      </c>
      <c r="B197" s="22" t="s">
        <v>240</v>
      </c>
      <c r="C197" s="25">
        <v>1137.9059999999999</v>
      </c>
      <c r="D197" s="26">
        <v>1171.2159999999999</v>
      </c>
      <c r="E197" s="29">
        <v>1171.2159999999999</v>
      </c>
      <c r="F197" s="29">
        <v>1171.2159999999999</v>
      </c>
      <c r="G197" s="9"/>
      <c r="H197" s="9"/>
      <c r="I197" s="9"/>
      <c r="J197" s="9"/>
    </row>
    <row r="198" spans="1:10" ht="25.5" x14ac:dyDescent="0.25">
      <c r="A198" s="21" t="s">
        <v>241</v>
      </c>
      <c r="B198" s="22" t="s">
        <v>242</v>
      </c>
      <c r="C198" s="25">
        <v>737.87300000000005</v>
      </c>
      <c r="D198" s="26">
        <v>759.38699999999994</v>
      </c>
      <c r="E198" s="29">
        <v>759.38699999999994</v>
      </c>
      <c r="F198" s="29">
        <v>759.38699999999994</v>
      </c>
      <c r="G198" s="9"/>
      <c r="H198" s="9"/>
      <c r="I198" s="9"/>
      <c r="J198" s="9"/>
    </row>
    <row r="199" spans="1:10" ht="30" customHeight="1" x14ac:dyDescent="0.25">
      <c r="A199" s="21" t="s">
        <v>243</v>
      </c>
      <c r="B199" s="22" t="s">
        <v>244</v>
      </c>
      <c r="C199" s="25">
        <v>557.57299999999998</v>
      </c>
      <c r="D199" s="26">
        <v>557.57299999999998</v>
      </c>
      <c r="E199" s="29">
        <v>557.57299999999998</v>
      </c>
      <c r="F199" s="29">
        <v>557.57299999999998</v>
      </c>
      <c r="G199" s="9"/>
      <c r="H199" s="9"/>
      <c r="I199" s="9"/>
      <c r="J199" s="9"/>
    </row>
    <row r="200" spans="1:10" ht="32.25" customHeight="1" x14ac:dyDescent="0.25">
      <c r="A200" s="21" t="s">
        <v>245</v>
      </c>
      <c r="B200" s="22" t="s">
        <v>246</v>
      </c>
      <c r="C200" s="25">
        <v>747.15700000000004</v>
      </c>
      <c r="D200" s="26">
        <v>768.47400000000005</v>
      </c>
      <c r="E200" s="29">
        <v>768.47400000000005</v>
      </c>
      <c r="F200" s="29">
        <v>768.47400000000005</v>
      </c>
      <c r="G200" s="9"/>
      <c r="H200" s="9"/>
      <c r="I200" s="9"/>
      <c r="J200" s="9"/>
    </row>
    <row r="201" spans="1:10" ht="38.25" x14ac:dyDescent="0.25">
      <c r="A201" s="21" t="s">
        <v>247</v>
      </c>
      <c r="B201" s="22" t="s">
        <v>248</v>
      </c>
      <c r="C201" s="25">
        <v>0.23699999999999999</v>
      </c>
      <c r="D201" s="26">
        <v>1.7778499999999999</v>
      </c>
      <c r="E201" s="29">
        <v>1.7778499999999999</v>
      </c>
      <c r="F201" s="29">
        <v>1.7778499999999999</v>
      </c>
      <c r="G201" s="9"/>
      <c r="H201" s="9"/>
      <c r="I201" s="9"/>
      <c r="J201" s="9"/>
    </row>
    <row r="202" spans="1:10" ht="25.5" x14ac:dyDescent="0.25">
      <c r="A202" s="27" t="s">
        <v>345</v>
      </c>
      <c r="B202" s="22" t="s">
        <v>362</v>
      </c>
      <c r="C202" s="29">
        <v>0</v>
      </c>
      <c r="D202" s="26">
        <v>2706.1329999999998</v>
      </c>
      <c r="E202" s="29">
        <v>2706.1329999999998</v>
      </c>
      <c r="F202" s="29">
        <v>2706.1329999999998</v>
      </c>
      <c r="G202" s="9"/>
      <c r="H202" s="9"/>
      <c r="I202" s="9"/>
      <c r="J202" s="9"/>
    </row>
    <row r="203" spans="1:10" ht="33.75" customHeight="1" x14ac:dyDescent="0.25">
      <c r="A203" s="38" t="s">
        <v>325</v>
      </c>
      <c r="B203" s="39" t="s">
        <v>326</v>
      </c>
      <c r="C203" s="40">
        <v>22895.93592</v>
      </c>
      <c r="D203" s="41">
        <v>20171.705399999999</v>
      </c>
      <c r="E203" s="40">
        <v>20171.705399999999</v>
      </c>
      <c r="F203" s="40">
        <v>20171.705399999999</v>
      </c>
      <c r="G203" s="9"/>
      <c r="H203" s="9"/>
      <c r="I203" s="9"/>
      <c r="J203" s="9"/>
    </row>
    <row r="204" spans="1:10" x14ac:dyDescent="0.25">
      <c r="A204" s="50" t="s">
        <v>249</v>
      </c>
      <c r="B204" s="51"/>
      <c r="C204" s="42">
        <f>C11+C56+C60+C79+C89+C94+C97+C100+C105+C121+C137+C143+C147+C150+C153+C156+C159+C162+C166+C169+C172</f>
        <v>982752.74573999993</v>
      </c>
      <c r="D204" s="43">
        <f>D11+D56+D60+D79+D89+D94+D97+D100+D105+D121+D137+D143+D147+D150+D153+D156+D159+D162+D166+D169+D172</f>
        <v>1019573.3029700001</v>
      </c>
      <c r="E204" s="57">
        <f>E11+E56+E60+E79+E89+E94+E97+E100+E105+E121+E137+E143+E147+E150+E153+E156+E159+E162+E166+E169+E172</f>
        <v>930810.38709000009</v>
      </c>
      <c r="F204" s="58">
        <f>F11+F56+F60+F79+F89+F94+F97+F100+F105+F121+F137+F143+F147+F150+F153+F156+F159+F162+F166+F169+F172</f>
        <v>915894.03208999999</v>
      </c>
    </row>
    <row r="205" spans="1:10" x14ac:dyDescent="0.25">
      <c r="A205" s="9"/>
      <c r="B205" s="9"/>
      <c r="C205" s="35"/>
      <c r="D205" s="36"/>
      <c r="E205" s="36"/>
      <c r="F205" s="36"/>
    </row>
    <row r="206" spans="1:10" x14ac:dyDescent="0.25">
      <c r="A206" s="9"/>
      <c r="B206" s="9"/>
      <c r="C206" s="35"/>
      <c r="D206" s="37"/>
      <c r="E206" s="37"/>
      <c r="F206" s="37"/>
    </row>
    <row r="207" spans="1:10" x14ac:dyDescent="0.25">
      <c r="A207" s="9"/>
      <c r="B207" s="9"/>
      <c r="C207" s="35"/>
      <c r="D207" s="37"/>
      <c r="E207" s="37"/>
      <c r="F207" s="37"/>
    </row>
    <row r="208" spans="1:10" x14ac:dyDescent="0.25">
      <c r="A208" s="9"/>
      <c r="B208" s="9"/>
      <c r="C208" s="35"/>
      <c r="D208" s="37"/>
      <c r="E208" s="37"/>
      <c r="F208" s="37"/>
    </row>
    <row r="209" spans="1:6" x14ac:dyDescent="0.25">
      <c r="A209" s="9"/>
      <c r="B209" s="9"/>
      <c r="C209" s="35"/>
      <c r="D209" s="37"/>
      <c r="E209" s="37"/>
      <c r="F209" s="37"/>
    </row>
    <row r="210" spans="1:6" x14ac:dyDescent="0.25">
      <c r="A210" s="9"/>
      <c r="B210" s="9"/>
      <c r="C210" s="35"/>
      <c r="D210" s="37"/>
      <c r="E210" s="37"/>
      <c r="F210" s="37"/>
    </row>
  </sheetData>
  <mergeCells count="11">
    <mergeCell ref="G68:J68"/>
    <mergeCell ref="G161:J161"/>
    <mergeCell ref="G84:J84"/>
    <mergeCell ref="A204:B204"/>
    <mergeCell ref="A8:C8"/>
    <mergeCell ref="A9:C9"/>
    <mergeCell ref="A6:C6"/>
    <mergeCell ref="A7:C7"/>
    <mergeCell ref="A4:C4"/>
    <mergeCell ref="A2:C2"/>
    <mergeCell ref="A3:C3"/>
  </mergeCells>
  <pageMargins left="0.98425196850393704" right="0" top="0.39370078740157483" bottom="0.19685039370078741" header="0.19685039370078741" footer="0.11811023622047245"/>
  <pageSetup paperSize="9" scale="5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C8975D162C7749308CEABFDA7B5A10&lt;/Code&gt;&#10;  &lt;ObjectCode&gt;SQUERY_SVOD_ROSP&lt;/ObjectCode&gt;&#10;  &lt;DocName&gt;Программы+непрограммные направления &lt;/DocName&gt;&#10;  &lt;VariantName&gt;Программы+непрограммные направления &lt;/VariantName&gt;&#10;  &lt;VariantLink&gt;35786671&lt;/VariantLink&gt;&#10;  &lt;ReportLink&gt;126924&lt;/ReportLink&gt;&#10;  &lt;Note&gt;01.01.2018 - 28.09.2018&#10;&lt;/Note&gt;&#10;  &lt;SilentMode&gt;false&lt;/SilentMode&gt;&#10;  &lt;DateInfo&gt;&#10;    &lt;string&gt;01.01.2018&lt;/string&gt;&#10;    &lt;string&gt;28.09.2018&lt;/string&gt;&#10;  &lt;/DateInfo&gt;&#10;&lt;/ShortPrimaryServiceReportArguments&gt;"/>
  </Parameters>
</MailMerge>
</file>

<file path=customXml/itemProps1.xml><?xml version="1.0" encoding="utf-8"?>
<ds:datastoreItem xmlns:ds="http://schemas.openxmlformats.org/officeDocument/2006/customXml" ds:itemID="{7786C2C6-978E-407D-9FE0-41878C65B1A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Ovcharenko N S</dc:creator>
  <cp:lastModifiedBy>BUDGET-04</cp:lastModifiedBy>
  <cp:lastPrinted>2019-11-05T06:19:34Z</cp:lastPrinted>
  <dcterms:created xsi:type="dcterms:W3CDTF">2018-09-12T03:34:08Z</dcterms:created>
  <dcterms:modified xsi:type="dcterms:W3CDTF">2019-11-07T22:34:51Z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Программы+непрограммные направления </vt:lpwstr>
  </property>
  <property fmtid="{D5CDD505-2E9C-101B-9397-08002B2CF9AE}" pid="3" name="Версия клиента">
    <vt:lpwstr>18.1.11.4280</vt:lpwstr>
  </property>
  <property fmtid="{D5CDD505-2E9C-101B-9397-08002B2CF9AE}" pid="4" name="Версия базы">
    <vt:lpwstr>18.1.1323.6132831</vt:lpwstr>
  </property>
  <property fmtid="{D5CDD505-2E9C-101B-9397-08002B2CF9AE}" pid="5" name="Тип сервера">
    <vt:lpwstr>MSSQL</vt:lpwstr>
  </property>
  <property fmtid="{D5CDD505-2E9C-101B-9397-08002B2CF9AE}" pid="6" name="Сервер">
    <vt:lpwstr>winsmart\mssql</vt:lpwstr>
  </property>
  <property fmtid="{D5CDD505-2E9C-101B-9397-08002B2CF9AE}" pid="7" name="База">
    <vt:lpwstr>BudgetSmart2018</vt:lpwstr>
  </property>
  <property fmtid="{D5CDD505-2E9C-101B-9397-08002B2CF9AE}" pid="8" name="Пользователь">
    <vt:lpwstr>ovcharenko</vt:lpwstr>
  </property>
  <property fmtid="{D5CDD505-2E9C-101B-9397-08002B2CF9AE}" pid="9" name="Шаблон">
    <vt:lpwstr>sqr_rosp_svod2016.xlt</vt:lpwstr>
  </property>
  <property fmtid="{D5CDD505-2E9C-101B-9397-08002B2CF9AE}" pid="10" name="Имя варианта">
    <vt:lpwstr>Программы+непрограммные направления </vt:lpwstr>
  </property>
  <property fmtid="{D5CDD505-2E9C-101B-9397-08002B2CF9AE}" pid="11" name="Код отчета">
    <vt:lpwstr>C8975D162C7749308CEABFDA7B5A10</vt:lpwstr>
  </property>
  <property fmtid="{D5CDD505-2E9C-101B-9397-08002B2CF9AE}" pid="12" name="Локальная база">
    <vt:lpwstr>не используется</vt:lpwstr>
  </property>
</Properties>
</file>