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Мониторинг по приказу Минфина 65\запрос к 01.12\"/>
    </mc:Choice>
  </mc:AlternateContent>
  <bookViews>
    <workbookView xWindow="0" yWindow="0" windowWidth="28692" windowHeight="11448"/>
  </bookViews>
  <sheets>
    <sheet name="Приказ 65" sheetId="2" r:id="rId1"/>
  </sheets>
  <definedNames>
    <definedName name="_xlnm.Print_Titles" localSheetId="0">'Приказ 65'!$5:$5</definedName>
    <definedName name="_xlnm.Print_Area" localSheetId="0">'Приказ 65'!$A$1:$G$187</definedName>
  </definedNames>
  <calcPr calcId="152511"/>
</workbook>
</file>

<file path=xl/calcChain.xml><?xml version="1.0" encoding="utf-8"?>
<calcChain xmlns="http://schemas.openxmlformats.org/spreadsheetml/2006/main">
  <c r="D6" i="2" l="1"/>
  <c r="C178" i="2"/>
  <c r="C177" i="2"/>
  <c r="D178" i="2"/>
  <c r="D177" i="2" s="1"/>
  <c r="E178" i="2"/>
  <c r="E177" i="2" s="1"/>
  <c r="F178" i="2"/>
  <c r="F177" i="2" s="1"/>
  <c r="G178" i="2"/>
  <c r="G177" i="2" s="1"/>
  <c r="D174" i="2"/>
  <c r="E174" i="2"/>
  <c r="F174" i="2"/>
  <c r="G174" i="2"/>
  <c r="C174" i="2"/>
  <c r="C153" i="2"/>
  <c r="C152" i="2" s="1"/>
  <c r="D152" i="2"/>
  <c r="H152" i="2"/>
  <c r="C147" i="2"/>
  <c r="G149" i="2"/>
  <c r="G68" i="2"/>
  <c r="D136" i="2" l="1"/>
  <c r="E136" i="2"/>
  <c r="F136" i="2"/>
  <c r="G136" i="2"/>
  <c r="C136" i="2"/>
  <c r="D132" i="2"/>
  <c r="E132" i="2"/>
  <c r="F132" i="2"/>
  <c r="G132" i="2"/>
  <c r="C132" i="2"/>
  <c r="D123" i="2"/>
  <c r="E123" i="2"/>
  <c r="F123" i="2"/>
  <c r="G123" i="2"/>
  <c r="C123" i="2"/>
  <c r="D91" i="2"/>
  <c r="F91" i="2"/>
  <c r="G91" i="2"/>
  <c r="C91" i="2"/>
  <c r="D87" i="2"/>
  <c r="F87" i="2"/>
  <c r="G87" i="2"/>
  <c r="C88" i="2"/>
  <c r="C87" i="2" s="1"/>
  <c r="C66" i="2"/>
  <c r="C70" i="2"/>
  <c r="C65" i="2" s="1"/>
  <c r="C68" i="2"/>
  <c r="C80" i="2"/>
  <c r="C79" i="2" s="1"/>
  <c r="D82" i="2"/>
  <c r="E82" i="2"/>
  <c r="F82" i="2"/>
  <c r="G82" i="2"/>
  <c r="C82" i="2"/>
  <c r="D79" i="2"/>
  <c r="F79" i="2"/>
  <c r="G79" i="2"/>
  <c r="D65" i="2"/>
  <c r="D61" i="2"/>
  <c r="E61" i="2"/>
  <c r="F61" i="2"/>
  <c r="G61" i="2"/>
  <c r="H61" i="2"/>
  <c r="C61" i="2"/>
  <c r="C9" i="2"/>
  <c r="C11" i="2"/>
  <c r="C17" i="2"/>
  <c r="C18" i="2"/>
  <c r="C12" i="2"/>
  <c r="D15" i="2"/>
  <c r="F15" i="2"/>
  <c r="G15" i="2"/>
  <c r="C51" i="2"/>
  <c r="C47" i="2"/>
  <c r="C40" i="2"/>
  <c r="C35" i="2"/>
  <c r="C59" i="2"/>
  <c r="C58" i="2" s="1"/>
  <c r="C57" i="2" s="1"/>
  <c r="D55" i="2"/>
  <c r="D54" i="2" s="1"/>
  <c r="E55" i="2"/>
  <c r="E54" i="2" s="1"/>
  <c r="F55" i="2"/>
  <c r="F54" i="2" s="1"/>
  <c r="G55" i="2"/>
  <c r="G54" i="2" s="1"/>
  <c r="C55" i="2"/>
  <c r="C54" i="2" s="1"/>
  <c r="D58" i="2"/>
  <c r="D57" i="2" s="1"/>
  <c r="E58" i="2"/>
  <c r="E57" i="2" s="1"/>
  <c r="F58" i="2"/>
  <c r="F57" i="2" s="1"/>
  <c r="G58" i="2"/>
  <c r="G57" i="2" s="1"/>
  <c r="D21" i="2"/>
  <c r="E21" i="2"/>
  <c r="F21" i="2"/>
  <c r="G21" i="2"/>
  <c r="C21" i="2"/>
  <c r="D41" i="2"/>
  <c r="E41" i="2"/>
  <c r="F41" i="2"/>
  <c r="G41" i="2"/>
  <c r="C41" i="2"/>
  <c r="C15" i="2" l="1"/>
  <c r="G184" i="2" l="1"/>
  <c r="G183" i="2" s="1"/>
  <c r="G181" i="2"/>
  <c r="G180" i="2" s="1"/>
  <c r="G173" i="2"/>
  <c r="G171" i="2"/>
  <c r="G170" i="2" s="1"/>
  <c r="G168" i="2"/>
  <c r="G167" i="2" s="1"/>
  <c r="G165" i="2"/>
  <c r="G164" i="2" s="1"/>
  <c r="G162" i="2"/>
  <c r="G161" i="2" s="1"/>
  <c r="G159" i="2"/>
  <c r="G158" i="2" s="1"/>
  <c r="G156" i="2"/>
  <c r="G155" i="2" s="1"/>
  <c r="G153" i="2"/>
  <c r="G148" i="2"/>
  <c r="G147" i="2"/>
  <c r="G146" i="2" s="1"/>
  <c r="G142" i="2"/>
  <c r="G141" i="2" s="1"/>
  <c r="G139" i="2"/>
  <c r="G131" i="2"/>
  <c r="G128" i="2"/>
  <c r="G127" i="2" s="1"/>
  <c r="G122" i="2"/>
  <c r="G115" i="2"/>
  <c r="G114" i="2" s="1"/>
  <c r="G109" i="2"/>
  <c r="G108" i="2" s="1"/>
  <c r="G106" i="2"/>
  <c r="G105" i="2" s="1"/>
  <c r="G103" i="2"/>
  <c r="G102" i="2" s="1"/>
  <c r="G101" i="2"/>
  <c r="G100" i="2" s="1"/>
  <c r="G99" i="2" s="1"/>
  <c r="G70" i="2"/>
  <c r="G65" i="2" s="1"/>
  <c r="G60" i="2"/>
  <c r="G52" i="2"/>
  <c r="G49" i="2"/>
  <c r="G46" i="2"/>
  <c r="G36" i="2"/>
  <c r="G33" i="2"/>
  <c r="G30" i="2"/>
  <c r="G27" i="2"/>
  <c r="G8" i="2"/>
  <c r="G7" i="2" s="1"/>
  <c r="F184" i="2"/>
  <c r="F183" i="2" s="1"/>
  <c r="F181" i="2"/>
  <c r="F180" i="2" s="1"/>
  <c r="F173" i="2"/>
  <c r="F171" i="2"/>
  <c r="F170" i="2" s="1"/>
  <c r="F168" i="2"/>
  <c r="F167" i="2" s="1"/>
  <c r="F165" i="2"/>
  <c r="F164" i="2" s="1"/>
  <c r="F162" i="2"/>
  <c r="F161" i="2" s="1"/>
  <c r="F159" i="2"/>
  <c r="F158" i="2" s="1"/>
  <c r="F156" i="2"/>
  <c r="F155" i="2" s="1"/>
  <c r="F153" i="2"/>
  <c r="F149" i="2"/>
  <c r="F148" i="2" s="1"/>
  <c r="F145" i="2" s="1"/>
  <c r="F147" i="2"/>
  <c r="F146" i="2" s="1"/>
  <c r="F142" i="2"/>
  <c r="F141" i="2" s="1"/>
  <c r="F139" i="2"/>
  <c r="F131" i="2"/>
  <c r="F128" i="2"/>
  <c r="F127" i="2" s="1"/>
  <c r="F122" i="2"/>
  <c r="F115" i="2"/>
  <c r="F114" i="2" s="1"/>
  <c r="F109" i="2"/>
  <c r="F108" i="2" s="1"/>
  <c r="F106" i="2"/>
  <c r="F105" i="2" s="1"/>
  <c r="F103" i="2"/>
  <c r="F102" i="2" s="1"/>
  <c r="F101" i="2"/>
  <c r="F100" i="2" s="1"/>
  <c r="F99" i="2" s="1"/>
  <c r="F70" i="2"/>
  <c r="F65" i="2" s="1"/>
  <c r="F60" i="2"/>
  <c r="F52" i="2"/>
  <c r="F49" i="2"/>
  <c r="F46" i="2"/>
  <c r="F36" i="2"/>
  <c r="F33" i="2"/>
  <c r="F30" i="2"/>
  <c r="F27" i="2"/>
  <c r="F8" i="2"/>
  <c r="F7" i="2" s="1"/>
  <c r="D184" i="2"/>
  <c r="D183" i="2" s="1"/>
  <c r="D181" i="2"/>
  <c r="D180" i="2" s="1"/>
  <c r="D173" i="2"/>
  <c r="D171" i="2"/>
  <c r="D170" i="2" s="1"/>
  <c r="D186" i="2" s="1"/>
  <c r="D168" i="2"/>
  <c r="D167" i="2" s="1"/>
  <c r="D165" i="2"/>
  <c r="D164" i="2" s="1"/>
  <c r="D162" i="2"/>
  <c r="D161" i="2" s="1"/>
  <c r="D159" i="2"/>
  <c r="D158" i="2" s="1"/>
  <c r="D156" i="2"/>
  <c r="D155" i="2" s="1"/>
  <c r="D151" i="2"/>
  <c r="D148" i="2"/>
  <c r="D146" i="2"/>
  <c r="D142" i="2"/>
  <c r="D141" i="2" s="1"/>
  <c r="D139" i="2"/>
  <c r="D131" i="2"/>
  <c r="D128" i="2"/>
  <c r="D127" i="2" s="1"/>
  <c r="D122" i="2"/>
  <c r="D115" i="2"/>
  <c r="D114" i="2" s="1"/>
  <c r="D113" i="2" s="1"/>
  <c r="D109" i="2"/>
  <c r="D108" i="2" s="1"/>
  <c r="D106" i="2"/>
  <c r="D105" i="2" s="1"/>
  <c r="D103" i="2"/>
  <c r="D102" i="2" s="1"/>
  <c r="D100" i="2"/>
  <c r="D99" i="2" s="1"/>
  <c r="D60" i="2"/>
  <c r="D52" i="2"/>
  <c r="D49" i="2"/>
  <c r="D46" i="2"/>
  <c r="D36" i="2"/>
  <c r="D33" i="2"/>
  <c r="D30" i="2"/>
  <c r="D27" i="2"/>
  <c r="D8" i="2"/>
  <c r="D7" i="2" s="1"/>
  <c r="C184" i="2"/>
  <c r="C183" i="2" s="1"/>
  <c r="C181" i="2"/>
  <c r="C180" i="2" s="1"/>
  <c r="C173" i="2"/>
  <c r="C171" i="2"/>
  <c r="C170" i="2" s="1"/>
  <c r="C168" i="2"/>
  <c r="C167" i="2" s="1"/>
  <c r="C165" i="2"/>
  <c r="C164" i="2" s="1"/>
  <c r="C162" i="2"/>
  <c r="C161" i="2" s="1"/>
  <c r="C159" i="2"/>
  <c r="C158" i="2" s="1"/>
  <c r="C156" i="2"/>
  <c r="C155" i="2" s="1"/>
  <c r="C151" i="2"/>
  <c r="C148" i="2"/>
  <c r="C146" i="2"/>
  <c r="C142" i="2"/>
  <c r="C141" i="2" s="1"/>
  <c r="C139" i="2"/>
  <c r="C131" i="2"/>
  <c r="C128" i="2"/>
  <c r="C127" i="2" s="1"/>
  <c r="C122" i="2"/>
  <c r="C115" i="2"/>
  <c r="C114" i="2" s="1"/>
  <c r="C109" i="2"/>
  <c r="C108" i="2" s="1"/>
  <c r="C106" i="2"/>
  <c r="C105" i="2" s="1"/>
  <c r="C103" i="2"/>
  <c r="C102" i="2" s="1"/>
  <c r="C100" i="2"/>
  <c r="C99" i="2" s="1"/>
  <c r="C60" i="2"/>
  <c r="C52" i="2"/>
  <c r="C49" i="2"/>
  <c r="C46" i="2"/>
  <c r="C36" i="2"/>
  <c r="C33" i="2"/>
  <c r="C30" i="2"/>
  <c r="C27" i="2"/>
  <c r="C8" i="2"/>
  <c r="C7" i="2" s="1"/>
  <c r="F152" i="2" l="1"/>
  <c r="F151" i="2" s="1"/>
  <c r="G152" i="2"/>
  <c r="G151" i="2" s="1"/>
  <c r="F32" i="2"/>
  <c r="G32" i="2"/>
  <c r="F113" i="2"/>
  <c r="C32" i="2"/>
  <c r="D32" i="2"/>
  <c r="D14" i="2"/>
  <c r="C14" i="2"/>
  <c r="D45" i="2"/>
  <c r="D86" i="2"/>
  <c r="G14" i="2"/>
  <c r="G113" i="2"/>
  <c r="C145" i="2"/>
  <c r="C45" i="2"/>
  <c r="C86" i="2"/>
  <c r="C113" i="2"/>
  <c r="F45" i="2"/>
  <c r="F86" i="2"/>
  <c r="G45" i="2"/>
  <c r="G135" i="2"/>
  <c r="G130" i="2" s="1"/>
  <c r="G145" i="2"/>
  <c r="C135" i="2"/>
  <c r="C130" i="2" s="1"/>
  <c r="D135" i="2"/>
  <c r="D130" i="2" s="1"/>
  <c r="D145" i="2"/>
  <c r="F14" i="2"/>
  <c r="F135" i="2"/>
  <c r="F130" i="2" s="1"/>
  <c r="G86" i="2"/>
  <c r="G64" i="2"/>
  <c r="F64" i="2"/>
  <c r="D64" i="2"/>
  <c r="C64" i="2"/>
  <c r="E149" i="2"/>
  <c r="E140" i="2"/>
  <c r="E68" i="2"/>
  <c r="G6" i="2" l="1"/>
  <c r="G186" i="2" s="1"/>
  <c r="F6" i="2"/>
  <c r="F186" i="2" s="1"/>
  <c r="C6" i="2"/>
  <c r="C186" i="2" s="1"/>
  <c r="E181" i="2" l="1"/>
  <c r="E160" i="2"/>
  <c r="E153" i="2"/>
  <c r="E152" i="2" s="1"/>
  <c r="E147" i="2"/>
  <c r="E121" i="2" l="1"/>
  <c r="E101" i="2"/>
  <c r="E96" i="2"/>
  <c r="E91" i="2" s="1"/>
  <c r="E88" i="2"/>
  <c r="E87" i="2" s="1"/>
  <c r="E80" i="2"/>
  <c r="E79" i="2" s="1"/>
  <c r="E70" i="2"/>
  <c r="E65" i="2" s="1"/>
  <c r="E35" i="2"/>
  <c r="E17" i="2"/>
  <c r="E15" i="2" s="1"/>
  <c r="E9" i="2"/>
  <c r="E115" i="2" l="1"/>
  <c r="E49" i="2" l="1"/>
  <c r="E36" i="2"/>
  <c r="E165" i="2" l="1"/>
  <c r="E164" i="2" s="1"/>
  <c r="E131" i="2"/>
  <c r="E122" i="2"/>
  <c r="E114" i="2"/>
  <c r="E46" i="2"/>
  <c r="E33" i="2"/>
  <c r="E184" i="2"/>
  <c r="E183" i="2" s="1"/>
  <c r="E180" i="2"/>
  <c r="E173" i="2"/>
  <c r="E171" i="2"/>
  <c r="E170" i="2" s="1"/>
  <c r="E156" i="2"/>
  <c r="E155" i="2" s="1"/>
  <c r="E148" i="2"/>
  <c r="E142" i="2"/>
  <c r="E141" i="2" s="1"/>
  <c r="E139" i="2"/>
  <c r="E128" i="2"/>
  <c r="E127" i="2" s="1"/>
  <c r="E52" i="2"/>
  <c r="E45" i="2" l="1"/>
  <c r="E32" i="2"/>
  <c r="E113" i="2"/>
  <c r="E135" i="2"/>
  <c r="E130" i="2" s="1"/>
  <c r="E27" i="2"/>
  <c r="E30" i="2"/>
  <c r="E109" i="2"/>
  <c r="E64" i="2" l="1"/>
  <c r="E151" i="2"/>
  <c r="E14" i="2"/>
  <c r="E8" i="2"/>
  <c r="E7" i="2" s="1"/>
  <c r="E159" i="2"/>
  <c r="E158" i="2" s="1"/>
  <c r="E108" i="2"/>
  <c r="E106" i="2"/>
  <c r="E105" i="2" s="1"/>
  <c r="E103" i="2"/>
  <c r="E102" i="2" s="1"/>
  <c r="E100" i="2"/>
  <c r="E99" i="2" s="1"/>
  <c r="E60" i="2"/>
  <c r="E146" i="2"/>
  <c r="E145" i="2" s="1"/>
  <c r="E168" i="2"/>
  <c r="E167" i="2" s="1"/>
  <c r="E162" i="2"/>
  <c r="E161" i="2" s="1"/>
  <c r="E6" i="2" l="1"/>
  <c r="E86" i="2"/>
  <c r="E186" i="2" l="1"/>
</calcChain>
</file>

<file path=xl/sharedStrings.xml><?xml version="1.0" encoding="utf-8"?>
<sst xmlns="http://schemas.openxmlformats.org/spreadsheetml/2006/main" count="369" uniqueCount="360">
  <si>
    <t>Ц.ст.</t>
  </si>
  <si>
    <t>0100000000</t>
  </si>
  <si>
    <t>0110000000</t>
  </si>
  <si>
    <t xml:space="preserve">      Основное мероприятие "Реализация образовательных программ дошкольного образования"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</si>
  <si>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</si>
  <si>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</si>
  <si>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</si>
  <si>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</si>
  <si>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</si>
  <si>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</si>
  <si>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</si>
  <si>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</si>
  <si>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</si>
  <si>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</si>
  <si>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</si>
  <si>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</si>
  <si>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 xml:space="preserve">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</si>
  <si>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</si>
  <si>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</si>
  <si>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</si>
  <si>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</si>
  <si>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</si>
  <si>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</si>
  <si>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</si>
  <si>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</si>
  <si>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Основное мероприятие "Развитие инфраструктуры общеобразовательных организаций"</t>
  </si>
  <si>
    <t>0120200000</t>
  </si>
  <si>
    <t xml:space="preserve">        Субсидии на строительство, реконструкцию и приобретение зданий муниципальных образовательных учреждений</t>
  </si>
  <si>
    <t>0120292040</t>
  </si>
  <si>
    <t xml:space="preserve">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</si>
  <si>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</si>
  <si>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</si>
  <si>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</si>
  <si>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</si>
  <si>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</si>
  <si>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</si>
  <si>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</si>
  <si>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</si>
  <si>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</si>
  <si>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</si>
  <si>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</si>
  <si>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</si>
  <si>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</si>
  <si>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</si>
  <si>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</si>
  <si>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</si>
  <si>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</si>
  <si>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</si>
  <si>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</si>
  <si>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Проведение мероприятий для детей и молодежи</t>
  </si>
  <si>
    <t>0130120030</t>
  </si>
  <si>
    <t>0130170010</t>
  </si>
  <si>
    <t xml:space="preserve">      Основное мероприятие "Организация и обеспечение отдыха и оздоровления детей"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</si>
  <si>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</si>
  <si>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</si>
  <si>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</si>
  <si>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</si>
  <si>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</si>
  <si>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</si>
  <si>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</si>
  <si>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Развитие инфраструктуры оздоровительных лагерей, находящихся в собственности муниципального образования</t>
  </si>
  <si>
    <t>0130300000</t>
  </si>
  <si>
    <t xml:space="preserve">        Субсидии на капитальный ремонт оздоровительных лагерей, находящихся в собственности муниципальных образований</t>
  </si>
  <si>
    <t>0130392030</t>
  </si>
  <si>
    <t xml:space="preserve">        Расходы на капитальный ремонт оздоровительных лагерей, находящихся в собственности муниципальных образований, в целях софинансирования которых из бюджета Приморского края предоставляются субсидии</t>
  </si>
  <si>
    <t>01303S2030</t>
  </si>
  <si>
    <t>0140000000</t>
  </si>
  <si>
    <t xml:space="preserve">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</si>
  <si>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</si>
  <si>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</si>
  <si>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</si>
  <si>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</si>
  <si>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Основное мероприятие "Развитие кадрового потенциала системы образования"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</si>
  <si>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</si>
  <si>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</si>
  <si>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</si>
  <si>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</si>
  <si>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 xml:space="preserve">      Основное мероприятие "Поддержка талантливой молодежи"</t>
  </si>
  <si>
    <t>0140300000</t>
  </si>
  <si>
    <t xml:space="preserve">        Поддержка талантливой молодежи Черниговского района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</si>
  <si>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</si>
  <si>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</si>
  <si>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</si>
  <si>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</si>
  <si>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</si>
  <si>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</si>
  <si>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</si>
  <si>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</si>
  <si>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 xml:space="preserve">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</si>
  <si>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</si>
  <si>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</si>
  <si>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</si>
  <si>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</si>
  <si>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</si>
  <si>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</si>
  <si>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</si>
  <si>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</si>
  <si>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</si>
  <si>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</si>
  <si>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</si>
  <si>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</si>
  <si>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</si>
  <si>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</si>
  <si>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</si>
  <si>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</si>
  <si>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</si>
  <si>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Основное мероприятие "Организация проведения социально значимых культурных мероприятий"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</si>
  <si>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</si>
  <si>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</si>
  <si>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</si>
  <si>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</si>
  <si>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</si>
  <si>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>0400000000</t>
  </si>
  <si>
    <t xml:space="preserve">      Основное мероприятие "Создание условий для привлечения населения к занятиям спортом"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</si>
  <si>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</si>
  <si>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</si>
  <si>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</si>
  <si>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</si>
  <si>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</si>
  <si>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</si>
  <si>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</si>
  <si>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</si>
  <si>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</si>
  <si>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</si>
  <si>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</si>
  <si>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</si>
  <si>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</si>
  <si>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0600000000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</si>
  <si>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</si>
  <si>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</si>
  <si>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</si>
  <si>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</si>
  <si>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</si>
  <si>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 xml:space="preserve">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</si>
  <si>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</si>
  <si>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</si>
  <si>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</si>
  <si>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</si>
  <si>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</si>
  <si>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</si>
  <si>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</si>
  <si>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</si>
  <si>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</si>
  <si>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</si>
  <si>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 xml:space="preserve">      Основное мероприятие "Капитальный ремонт муниципального жилого фонда"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</si>
  <si>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</si>
  <si>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</si>
  <si>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</si>
  <si>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</si>
  <si>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</si>
  <si>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</si>
  <si>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</si>
  <si>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</si>
  <si>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 xml:space="preserve">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</si>
  <si>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</si>
  <si>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</si>
  <si>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</si>
  <si>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</si>
  <si>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</si>
  <si>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</si>
  <si>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</si>
  <si>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</si>
  <si>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</si>
  <si>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</si>
  <si>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</si>
  <si>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Подпрограмма "Развитие транспортного хозяйства Черниговского района"</t>
  </si>
  <si>
    <t>1120000000</t>
  </si>
  <si>
    <t xml:space="preserve">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</si>
  <si>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</si>
  <si>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</si>
  <si>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</si>
  <si>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</si>
  <si>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</si>
  <si>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Подпрограмма "Повышение безопасности дорожного движения на территории Черниговского района"</t>
  </si>
  <si>
    <t>1130000000</t>
  </si>
  <si>
    <t xml:space="preserve">      Основное мероприятие "Обеспечение безопасных условий движения"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</si>
  <si>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</si>
  <si>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</si>
  <si>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</si>
  <si>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</si>
  <si>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</si>
  <si>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 xml:space="preserve">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</si>
  <si>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</si>
  <si>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</si>
  <si>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</si>
  <si>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</si>
  <si>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</si>
  <si>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Основное мероприятие "Повышение эффективности функционирования жилищно-коммунальных систем"</t>
  </si>
  <si>
    <t>1320100000</t>
  </si>
  <si>
    <t xml:space="preserve">        Ремонт (капитальный ремонт) объектов коммунального хозяйства</t>
  </si>
  <si>
    <t>1320120410</t>
  </si>
  <si>
    <t xml:space="preserve">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</si>
  <si>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</si>
  <si>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</si>
  <si>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</si>
  <si>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 xml:space="preserve">    Подпрограмма "Организация снабжения населения твердым топливом (дровами)"</t>
  </si>
  <si>
    <t>1330000000</t>
  </si>
  <si>
    <t xml:space="preserve">      Основное мероприятие "Обеспечение граждан твердым топливом (дровами)"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</si>
  <si>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</si>
  <si>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</si>
  <si>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</si>
  <si>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</si>
  <si>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</si>
  <si>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>1400000000</t>
  </si>
  <si>
    <t xml:space="preserve">      Основное мероприятие "Управление бюджетным процессом в Черниговском районе"</t>
  </si>
  <si>
    <t>1400100000</t>
  </si>
  <si>
    <t>1400110030</t>
  </si>
  <si>
    <t xml:space="preserve">      Основное мероприятие "Совершенствование межбюджетных отношений в Черниговском районе"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</si>
  <si>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</si>
  <si>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</si>
  <si>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</si>
  <si>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</si>
  <si>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</si>
  <si>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</si>
  <si>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</si>
  <si>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</si>
  <si>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</si>
  <si>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</si>
  <si>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</si>
  <si>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</si>
  <si>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</si>
  <si>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Основное мероприятие "Социальная профилактика, популяризация здорового образа жизни"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</si>
  <si>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</si>
  <si>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</si>
  <si>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</si>
  <si>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</si>
  <si>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</si>
  <si>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Основное мероприятие "Совершенствование и развитие системы патриотического воспитания граждан"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</si>
  <si>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</si>
  <si>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</si>
  <si>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</si>
  <si>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</si>
  <si>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 xml:space="preserve">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</si>
  <si>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</si>
  <si>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</si>
  <si>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</si>
  <si>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</si>
  <si>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</si>
  <si>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</si>
  <si>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</si>
  <si>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</si>
  <si>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</si>
  <si>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</si>
  <si>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 xml:space="preserve">      Основное мероприятие "Привлечение молодежи к общественной жизни села"</t>
  </si>
  <si>
    <t>2000100000</t>
  </si>
  <si>
    <t>2000120030</t>
  </si>
  <si>
    <t>2100000000</t>
  </si>
  <si>
    <t xml:space="preserve">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</si>
  <si>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</si>
  <si>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</si>
  <si>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</si>
  <si>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</si>
  <si>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</si>
  <si>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</si>
  <si>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</si>
  <si>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</si>
  <si>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</si>
  <si>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</si>
  <si>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</si>
  <si>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Мероприятия по противодействию коррупции</t>
  </si>
  <si>
    <t>2400120600</t>
  </si>
  <si>
    <t xml:space="preserve">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</si>
  <si>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</si>
  <si>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</si>
  <si>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</si>
  <si>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</si>
  <si>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</si>
  <si>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Всего расходов:   </t>
  </si>
  <si>
    <t>Сумма на 2021 год</t>
  </si>
  <si>
    <t>22001L0270</t>
  </si>
  <si>
    <t xml:space="preserve">        Расходы на мероприятия государственной программы Российской Федерации "Доступная среда" на 2011 - 2024 годы за счет средств бюджета Черниговского района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</si>
  <si>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</si>
  <si>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</si>
  <si>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</si>
  <si>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</si>
  <si>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Расходы на проектирование и строительство автомобильной дороги к строящейся общеобразовательной школе на 600 мест в с. Черниговка</t>
  </si>
  <si>
    <t>0140221100</t>
  </si>
  <si>
    <t>0140320090</t>
  </si>
  <si>
    <t>Наименование</t>
  </si>
  <si>
    <t xml:space="preserve">    Подпрограмма "Развитие системы общего образования Черниговского района на 2020-2027 годы"</t>
  </si>
  <si>
    <t xml:space="preserve">    Подпрограмма "Обеспечение деятельности учреждений и органов управления системы образования Черниговского района" на 2020-2027 годы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</si>
  <si>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</si>
  <si>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 xml:space="preserve">  Муниципальная программа "Формирование информационного общества в Черниговском районе" на 2020-2024 годы</t>
  </si>
  <si>
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</si>
  <si>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Муниципальная программа "Развитие дорожного хозяйства и транспорта в Черниговском районе" на 2018-2024 годы</t>
  </si>
  <si>
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</si>
  <si>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</si>
  <si>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 xml:space="preserve">  Муниципальная программа "Молодежь района" на 2017-2025 годы</t>
  </si>
  <si>
    <t xml:space="preserve">  Муниципальная программа "Обеспечение жильем молодых семей Черниговского района" на 2017-2025 годы</t>
  </si>
  <si>
    <t xml:space="preserve">     Муниципальная программа "Развитие образования в Черниговском муниципальном районе" на 2020-2027 годы</t>
  </si>
  <si>
    <t xml:space="preserve">     Подпрограмма "Развитие системы дошкольного образования Черниговского района на 2020-2027 годы"</t>
  </si>
  <si>
    <t>(тыс.рублей)</t>
  </si>
  <si>
    <t xml:space="preserve">    Подпрограмма "Чистая вода" на 2017-2024 годы</t>
  </si>
  <si>
    <r>
      <t xml:space="preserve">  Муниципальная программа "Комплексное развитие систем коммунальной инфраструктуры Черниговского района" на </t>
    </r>
    <r>
      <rPr>
        <b/>
        <sz val="10"/>
        <rFont val="Times New Roman"/>
        <family val="1"/>
        <charset val="204"/>
      </rPr>
      <t xml:space="preserve">2017-2024 </t>
    </r>
    <r>
      <rPr>
        <b/>
        <sz val="10"/>
        <color rgb="FF000000"/>
        <rFont val="Times New Roman"/>
        <family val="1"/>
        <charset val="204"/>
      </rPr>
      <t>годы</t>
    </r>
  </si>
  <si>
    <r>
  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</t>
    </r>
    <r>
      <rPr>
        <b/>
        <sz val="10"/>
        <rFont val="Times New Roman"/>
        <family val="1"/>
        <charset val="204"/>
      </rPr>
      <t xml:space="preserve"> 2017-2024</t>
    </r>
    <r>
      <rPr>
        <b/>
        <sz val="10"/>
        <color rgb="FF000000"/>
        <rFont val="Times New Roman"/>
        <family val="1"/>
        <charset val="204"/>
      </rPr>
      <t xml:space="preserve"> годы</t>
    </r>
  </si>
  <si>
    <t>Отчет за отчетный 2019 год</t>
  </si>
  <si>
    <t>Ожидаемое исполнение на текущий 2020 год</t>
  </si>
  <si>
    <t>Сумма на 2022 год</t>
  </si>
  <si>
    <t>Сумма на 2023 год</t>
  </si>
  <si>
    <t>Сведения о расходах бюджета Черниговского района по муниципальным программам на очередной финансовый год и плановый период в сравнении с ожидаемым исполнением за текущий финансовый год и отчетом за отчетный финансовый год</t>
  </si>
  <si>
    <t xml:space="preserve">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</si>
  <si>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</si>
  <si>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Расходы на капитальный ремонт оздоровительных лагерей, находящихся в собственности муниципальных образований за счет средств бюджета Черниговского района (в том числе составление проектно-сметной документации)</t>
  </si>
  <si>
    <t>0130302030</t>
  </si>
  <si>
    <t xml:space="preserve">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</si>
  <si>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</si>
  <si>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</si>
  <si>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</si>
  <si>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</si>
  <si>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</si>
  <si>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Подпрограмма "Пожарная безопасность в образовательных учреждениях Черниговского района на 2014-2021 годы"</t>
  </si>
  <si>
    <t>0150000000</t>
  </si>
  <si>
    <t xml:space="preserve">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</si>
  <si>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</si>
  <si>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</si>
  <si>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</si>
  <si>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>0120193140</t>
  </si>
  <si>
    <t xml:space="preserve">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</si>
  <si>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</si>
  <si>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</si>
  <si>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</si>
  <si>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</si>
  <si>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</si>
  <si>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</si>
  <si>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</si>
  <si>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>0300171020</t>
  </si>
  <si>
    <t xml:space="preserve">        Поддержка лучших работников муниципальных учреждений культуры</t>
  </si>
  <si>
    <t>03001L5192</t>
  </si>
  <si>
    <t xml:space="preserve">        Поддержка муниципальных учреждений культуры</t>
  </si>
  <si>
    <t>03001L5193</t>
  </si>
  <si>
    <t xml:space="preserve">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</si>
  <si>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</si>
  <si>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Организация и проведение новогодних мероприятий</t>
  </si>
  <si>
    <t>0300420190</t>
  </si>
  <si>
    <t xml:space="preserve">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</si>
  <si>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</si>
  <si>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Расходы на развитие спортивной инфраструктуры, находящейся в муниципальной собственности</t>
  </si>
  <si>
    <t>0400170010</t>
  </si>
  <si>
    <t xml:space="preserve">        Оснащение объектов спортивной инфраструктуры спортивно-технологическим оборудованием</t>
  </si>
  <si>
    <t>040P552280</t>
  </si>
  <si>
    <t xml:space="preserve">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</si>
  <si>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</si>
  <si>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</si>
  <si>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</si>
  <si>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    Мероприятия по организации транспортного обслуживания населения автомобильным транспортом</t>
  </si>
  <si>
    <t>1120120470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</si>
  <si>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</si>
  <si>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</si>
  <si>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  Развитие объектов коммунального хозяйства</t>
  </si>
  <si>
    <t>1320120430</t>
  </si>
  <si>
    <t xml:space="preserve">        Организация мест для торговли сельскохозяйственной продукцией</t>
  </si>
  <si>
    <t>1500120140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</si>
  <si>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</si>
  <si>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</si>
  <si>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Муниципальная программа "Развитие внутреннего и въездного туризма в Черниговском муниципальном районе" на 2017-2019 годы</t>
  </si>
  <si>
    <t>2300000000</t>
  </si>
  <si>
    <t xml:space="preserve">      Основное мероприятие "Развитие туристического потенциала в Черниговском районе"</t>
  </si>
  <si>
    <t>2300100000</t>
  </si>
  <si>
    <t xml:space="preserve">        Мероприятия по развитию внутреннего и въездного туризма</t>
  </si>
  <si>
    <t>2300120130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</si>
</sst>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5">
    <xf numFmtId="0" fontId="0" fillId="0" borderId="0" xfId="0"/>
    <xf numFmtId="0" fontId="0" fillId="0" borderId="0" xfId="0" applyProtection="1">
      <protection locked="0"/>
    </xf>
    <xf numFmtId="0" fontId="5" fillId="0" borderId="2" xfId="5" applyNumberFormat="1" applyFont="1" applyProtection="1">
      <alignment vertical="top" wrapText="1"/>
    </xf>
    <xf numFmtId="1" fontId="6" fillId="0" borderId="2" xfId="6" applyNumberFormat="1" applyFont="1" applyProtection="1">
      <alignment horizontal="center" vertical="top" shrinkToFit="1"/>
    </xf>
    <xf numFmtId="0" fontId="6" fillId="0" borderId="1" xfId="2" applyNumberFormat="1" applyFont="1" applyProtection="1"/>
    <xf numFmtId="0" fontId="6" fillId="0" borderId="2" xfId="5" applyNumberFormat="1" applyFont="1" applyProtection="1">
      <alignment vertical="top" wrapText="1"/>
    </xf>
    <xf numFmtId="1" fontId="5" fillId="0" borderId="2" xfId="6" applyNumberFormat="1" applyFont="1" applyProtection="1">
      <alignment horizontal="center" vertical="top" shrinkToFit="1"/>
    </xf>
    <xf numFmtId="0" fontId="6" fillId="0" borderId="2" xfId="5" applyNumberFormat="1" applyFont="1" applyFill="1" applyProtection="1">
      <alignment vertical="top" wrapText="1"/>
    </xf>
    <xf numFmtId="1" fontId="6" fillId="0" borderId="2" xfId="6" applyNumberFormat="1" applyFont="1" applyFill="1" applyProtection="1">
      <alignment horizontal="center" vertical="top" shrinkToFit="1"/>
    </xf>
    <xf numFmtId="1" fontId="6" fillId="5" borderId="2" xfId="6" applyNumberFormat="1" applyFont="1" applyFill="1" applyProtection="1">
      <alignment horizontal="center" vertical="top" shrinkToFit="1"/>
    </xf>
    <xf numFmtId="0" fontId="6" fillId="0" borderId="1" xfId="4" applyNumberFormat="1" applyFont="1" applyBorder="1" applyAlignment="1" applyProtection="1">
      <alignment horizontal="right"/>
    </xf>
    <xf numFmtId="0" fontId="9" fillId="0" borderId="1" xfId="0" applyFont="1" applyBorder="1" applyAlignment="1">
      <alignment horizontal="right"/>
    </xf>
    <xf numFmtId="0" fontId="10" fillId="0" borderId="0" xfId="0" applyFont="1" applyProtection="1">
      <protection locked="0"/>
    </xf>
    <xf numFmtId="0" fontId="6" fillId="0" borderId="1" xfId="3" applyFont="1">
      <alignment horizontal="right"/>
    </xf>
    <xf numFmtId="0" fontId="6" fillId="0" borderId="2" xfId="4" applyNumberFormat="1" applyFont="1" applyProtection="1">
      <alignment horizontal="center" vertical="center" wrapText="1"/>
    </xf>
    <xf numFmtId="49" fontId="6" fillId="0" borderId="2" xfId="6" applyNumberFormat="1" applyFont="1" applyProtection="1">
      <alignment horizontal="center" vertical="top" shrinkToFit="1"/>
    </xf>
    <xf numFmtId="164" fontId="6" fillId="5" borderId="2" xfId="7" applyNumberFormat="1" applyFont="1" applyFill="1" applyProtection="1">
      <alignment horizontal="right" vertical="top" shrinkToFit="1"/>
    </xf>
    <xf numFmtId="164" fontId="8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9" fillId="5" borderId="2" xfId="7" applyNumberFormat="1" applyFont="1" applyFill="1" applyProtection="1">
      <alignment horizontal="right" vertical="top" shrinkToFit="1"/>
    </xf>
    <xf numFmtId="0" fontId="9" fillId="0" borderId="1" xfId="0" applyFont="1" applyBorder="1" applyAlignment="1">
      <alignment horizontal="right"/>
    </xf>
    <xf numFmtId="0" fontId="6" fillId="0" borderId="1" xfId="3" applyFont="1">
      <alignment horizontal="right"/>
    </xf>
    <xf numFmtId="0" fontId="0" fillId="0" borderId="1" xfId="0" applyBorder="1" applyAlignment="1"/>
    <xf numFmtId="0" fontId="0" fillId="0" borderId="0" xfId="0" applyAlignment="1" applyProtection="1">
      <protection locked="0"/>
    </xf>
    <xf numFmtId="0" fontId="5" fillId="0" borderId="1" xfId="4" applyNumberFormat="1" applyFont="1" applyBorder="1" applyAlignment="1" applyProtection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9" fillId="5" borderId="3" xfId="9" applyNumberFormat="1" applyFont="1" applyFill="1" applyAlignment="1" applyProtection="1">
      <alignment horizontal="center" vertical="center" wrapText="1"/>
    </xf>
    <xf numFmtId="0" fontId="9" fillId="5" borderId="4" xfId="9" applyNumberFormat="1" applyFont="1" applyFill="1" applyBorder="1" applyAlignment="1" applyProtection="1">
      <alignment horizontal="center" vertical="center" wrapText="1"/>
    </xf>
    <xf numFmtId="164" fontId="8" fillId="6" borderId="2" xfId="7" applyNumberFormat="1" applyFont="1" applyFill="1" applyProtection="1">
      <alignment horizontal="right" vertical="top" shrinkToFit="1"/>
    </xf>
    <xf numFmtId="0" fontId="6" fillId="5" borderId="2" xfId="6" applyNumberFormat="1" applyFont="1" applyFill="1" applyAlignment="1" applyProtection="1">
      <alignment vertical="top" wrapText="1"/>
    </xf>
    <xf numFmtId="49" fontId="6" fillId="5" borderId="1" xfId="23" applyNumberFormat="1" applyFont="1" applyFill="1" applyAlignment="1" applyProtection="1">
      <alignment horizontal="center" vertical="top" shrinkToFit="1"/>
    </xf>
    <xf numFmtId="49" fontId="6" fillId="5" borderId="7" xfId="23" applyNumberFormat="1" applyFont="1" applyFill="1" applyBorder="1" applyAlignment="1" applyProtection="1">
      <alignment horizontal="center" vertical="top" shrinkToFit="1"/>
    </xf>
    <xf numFmtId="49" fontId="6" fillId="5" borderId="8" xfId="23" applyNumberFormat="1" applyFont="1" applyFill="1" applyBorder="1" applyAlignment="1" applyProtection="1">
      <alignment horizontal="center" vertical="top" shrinkToFit="1"/>
    </xf>
    <xf numFmtId="0" fontId="5" fillId="5" borderId="2" xfId="6" applyNumberFormat="1" applyFont="1" applyFill="1" applyAlignment="1" applyProtection="1">
      <alignment vertical="top" wrapText="1"/>
    </xf>
    <xf numFmtId="49" fontId="5" fillId="5" borderId="7" xfId="23" applyNumberFormat="1" applyFont="1" applyFill="1" applyBorder="1" applyAlignment="1" applyProtection="1">
      <alignment horizontal="center" vertical="top" shrinkToFit="1"/>
    </xf>
    <xf numFmtId="164" fontId="5" fillId="5" borderId="4" xfId="10" applyNumberFormat="1" applyFont="1" applyFill="1" applyBorder="1" applyProtection="1">
      <alignment horizontal="right" vertical="top" shrinkToFit="1"/>
    </xf>
    <xf numFmtId="164" fontId="5" fillId="5" borderId="4" xfId="10" applyNumberFormat="1" applyFont="1" applyFill="1" applyBorder="1" applyAlignment="1" applyProtection="1">
      <alignment horizontal="right" vertical="top" shrinkToFit="1"/>
    </xf>
    <xf numFmtId="0" fontId="5" fillId="0" borderId="5" xfId="9" applyNumberFormat="1" applyFont="1" applyBorder="1" applyProtection="1">
      <alignment horizontal="right"/>
    </xf>
    <xf numFmtId="0" fontId="5" fillId="0" borderId="6" xfId="9" applyFont="1" applyBorder="1">
      <alignment horizontal="right"/>
    </xf>
    <xf numFmtId="0" fontId="6" fillId="0" borderId="1" xfId="3" applyNumberFormat="1" applyFont="1" applyProtection="1">
      <alignment horizontal="right"/>
    </xf>
    <xf numFmtId="0" fontId="6" fillId="0" borderId="1" xfId="3" applyFont="1">
      <alignment horizontal="right"/>
    </xf>
    <xf numFmtId="0" fontId="5" fillId="0" borderId="1" xfId="4" applyNumberFormat="1" applyFont="1" applyBorder="1" applyAlignment="1" applyProtection="1">
      <alignment horizontal="center" wrapText="1"/>
    </xf>
    <xf numFmtId="0" fontId="0" fillId="0" borderId="0" xfId="0" applyAlignment="1">
      <alignment wrapText="1"/>
    </xf>
    <xf numFmtId="1" fontId="9" fillId="0" borderId="2" xfId="6" applyNumberFormat="1" applyFont="1" applyProtection="1">
      <alignment horizontal="center" vertical="top" shrinkToFit="1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showGridLines="0" tabSelected="1" view="pageBreakPreview" zoomScaleNormal="100" zoomScaleSheetLayoutView="100" workbookViewId="0">
      <pane ySplit="5" topLeftCell="A111" activePane="bottomLeft" state="frozen"/>
      <selection pane="bottomLeft" activeCell="B116" sqref="B116"/>
    </sheetView>
  </sheetViews>
  <sheetFormatPr defaultColWidth="9.109375" defaultRowHeight="14.4" outlineLevelRow="3" x14ac:dyDescent="0.3"/>
  <cols>
    <col min="1" max="1" width="53.5546875" style="1" customWidth="1"/>
    <col min="2" max="2" width="11.6640625" style="1" customWidth="1"/>
    <col min="3" max="5" width="10.6640625" style="1" customWidth="1"/>
    <col min="6" max="6" width="10.33203125" style="1" customWidth="1"/>
    <col min="7" max="7" width="9.88671875" style="1" customWidth="1"/>
    <col min="8" max="8" width="0.109375" style="1" customWidth="1"/>
    <col min="9" max="16384" width="9.109375" style="1"/>
  </cols>
  <sheetData>
    <row r="1" spans="1:7" ht="12" customHeight="1" x14ac:dyDescent="0.3">
      <c r="A1" s="10"/>
      <c r="B1" s="11"/>
      <c r="C1" s="20"/>
      <c r="D1" s="20"/>
      <c r="E1" s="12"/>
    </row>
    <row r="2" spans="1:7" ht="40.200000000000003" customHeight="1" x14ac:dyDescent="0.3">
      <c r="A2" s="42" t="s">
        <v>299</v>
      </c>
      <c r="B2" s="43"/>
      <c r="C2" s="43"/>
      <c r="D2" s="43"/>
      <c r="E2" s="43"/>
      <c r="F2" s="43"/>
      <c r="G2" s="25"/>
    </row>
    <row r="3" spans="1:7" ht="9.6" customHeight="1" x14ac:dyDescent="0.3">
      <c r="A3" s="24"/>
      <c r="B3" s="26"/>
      <c r="C3" s="26"/>
      <c r="D3" s="26"/>
      <c r="E3" s="26"/>
      <c r="F3" s="26"/>
      <c r="G3" s="25"/>
    </row>
    <row r="4" spans="1:7" ht="12" customHeight="1" x14ac:dyDescent="0.3">
      <c r="A4" s="40"/>
      <c r="B4" s="41"/>
      <c r="C4" s="21"/>
      <c r="D4" s="21"/>
      <c r="E4" s="13" t="s">
        <v>291</v>
      </c>
    </row>
    <row r="5" spans="1:7" ht="55.8" customHeight="1" x14ac:dyDescent="0.3">
      <c r="A5" s="14" t="s">
        <v>278</v>
      </c>
      <c r="B5" s="14" t="s">
        <v>0</v>
      </c>
      <c r="C5" s="27" t="s">
        <v>295</v>
      </c>
      <c r="D5" s="28" t="s">
        <v>296</v>
      </c>
      <c r="E5" s="27" t="s">
        <v>268</v>
      </c>
      <c r="F5" s="28" t="s">
        <v>297</v>
      </c>
      <c r="G5" s="28" t="s">
        <v>298</v>
      </c>
    </row>
    <row r="6" spans="1:7" ht="26.4" x14ac:dyDescent="0.3">
      <c r="A6" s="2" t="s">
        <v>289</v>
      </c>
      <c r="B6" s="6" t="s">
        <v>1</v>
      </c>
      <c r="C6" s="18">
        <f>C7+C14+C32+C45+C54+C57</f>
        <v>707966.22418999998</v>
      </c>
      <c r="D6" s="18">
        <f>D7+D14+D32+D45+D54+D57</f>
        <v>803614.62961000018</v>
      </c>
      <c r="E6" s="18">
        <f t="shared" ref="E6:G6" si="0">E7+E14+E32+E45+E54+E57</f>
        <v>715117.07200000004</v>
      </c>
      <c r="F6" s="18">
        <f t="shared" si="0"/>
        <v>690912.6320000001</v>
      </c>
      <c r="G6" s="18">
        <f t="shared" si="0"/>
        <v>689283.52800000005</v>
      </c>
    </row>
    <row r="7" spans="1:7" ht="26.4" outlineLevel="1" x14ac:dyDescent="0.3">
      <c r="A7" s="5" t="s">
        <v>290</v>
      </c>
      <c r="B7" s="3" t="s">
        <v>2</v>
      </c>
      <c r="C7" s="17">
        <f>C8</f>
        <v>224372.04612000001</v>
      </c>
      <c r="D7" s="17">
        <f>D8</f>
        <v>257699.99898000003</v>
      </c>
      <c r="E7" s="17">
        <f>E8</f>
        <v>240265.63900000002</v>
      </c>
      <c r="F7" s="17">
        <f>F8</f>
        <v>229182.16700000002</v>
      </c>
      <c r="G7" s="17">
        <f>G8</f>
        <v>228553.06300000002</v>
      </c>
    </row>
    <row r="8" spans="1:7" ht="26.4" outlineLevel="2" x14ac:dyDescent="0.3">
      <c r="A8" s="5" t="s">
        <v>3</v>
      </c>
      <c r="B8" s="3" t="s">
        <v>4</v>
      </c>
      <c r="C8" s="17">
        <f>C9+C10+C11+C12+C13</f>
        <v>224372.04612000001</v>
      </c>
      <c r="D8" s="17">
        <f>D9+D10+D11+D12+D13</f>
        <v>257699.99898000003</v>
      </c>
      <c r="E8" s="17">
        <f>E9+E10+E11+E12+E13</f>
        <v>240265.63900000002</v>
      </c>
      <c r="F8" s="17">
        <f>F9+F10+F11+F12+F13</f>
        <v>229182.16700000002</v>
      </c>
      <c r="G8" s="17">
        <f>G9+G10+G11+G12+G13</f>
        <v>228553.06300000002</v>
      </c>
    </row>
    <row r="9" spans="1:7" ht="39.6" outlineLevel="3" x14ac:dyDescent="0.3">
      <c r="A9" s="5" t="s">
        <v>5</v>
      </c>
      <c r="B9" s="3" t="s">
        <v>6</v>
      </c>
      <c r="C9" s="16">
        <f>78113.90556+1054.92441</f>
        <v>79168.829970000006</v>
      </c>
      <c r="D9" s="16">
        <v>88903.115980000002</v>
      </c>
      <c r="E9" s="16">
        <f>81461.606-650-6000-434.25</f>
        <v>74377.356</v>
      </c>
      <c r="F9" s="16">
        <v>63943.883999999998</v>
      </c>
      <c r="G9" s="16">
        <v>63314.78</v>
      </c>
    </row>
    <row r="10" spans="1:7" ht="26.4" customHeight="1" outlineLevel="3" x14ac:dyDescent="0.3">
      <c r="A10" s="5" t="s">
        <v>7</v>
      </c>
      <c r="B10" s="3" t="s">
        <v>8</v>
      </c>
      <c r="C10" s="16">
        <v>0</v>
      </c>
      <c r="D10" s="16">
        <v>3451.8420000000001</v>
      </c>
      <c r="E10" s="16">
        <v>0</v>
      </c>
      <c r="F10" s="16">
        <v>0</v>
      </c>
      <c r="G10" s="16">
        <v>0</v>
      </c>
    </row>
    <row r="11" spans="1:7" ht="29.4" customHeight="1" outlineLevel="3" x14ac:dyDescent="0.3">
      <c r="A11" s="5" t="s">
        <v>9</v>
      </c>
      <c r="B11" s="3" t="s">
        <v>10</v>
      </c>
      <c r="C11" s="16">
        <f>130320.89967+8460.246</f>
        <v>138781.14567</v>
      </c>
      <c r="D11" s="16">
        <v>157421.50700000001</v>
      </c>
      <c r="E11" s="16">
        <v>157421.50700000001</v>
      </c>
      <c r="F11" s="16">
        <v>157421.50700000001</v>
      </c>
      <c r="G11" s="16">
        <v>157421.50700000001</v>
      </c>
    </row>
    <row r="12" spans="1:7" ht="39.6" customHeight="1" outlineLevel="3" x14ac:dyDescent="0.3">
      <c r="A12" s="5" t="s">
        <v>11</v>
      </c>
      <c r="B12" s="3" t="s">
        <v>12</v>
      </c>
      <c r="C12" s="16">
        <f>63.63682+6358.43366</f>
        <v>6422.0704799999994</v>
      </c>
      <c r="D12" s="16">
        <v>7816.7759999999998</v>
      </c>
      <c r="E12" s="16">
        <v>7816.7759999999998</v>
      </c>
      <c r="F12" s="16">
        <v>7816.7759999999998</v>
      </c>
      <c r="G12" s="16">
        <v>7816.7759999999998</v>
      </c>
    </row>
    <row r="13" spans="1:7" ht="66" outlineLevel="3" x14ac:dyDescent="0.3">
      <c r="A13" s="5" t="s">
        <v>13</v>
      </c>
      <c r="B13" s="3" t="s">
        <v>14</v>
      </c>
      <c r="C13" s="16">
        <v>0</v>
      </c>
      <c r="D13" s="16">
        <v>106.758</v>
      </c>
      <c r="E13" s="16">
        <v>650</v>
      </c>
      <c r="F13" s="16">
        <v>0</v>
      </c>
      <c r="G13" s="16">
        <v>0</v>
      </c>
    </row>
    <row r="14" spans="1:7" ht="28.2" customHeight="1" outlineLevel="1" x14ac:dyDescent="0.3">
      <c r="A14" s="5" t="s">
        <v>279</v>
      </c>
      <c r="B14" s="3" t="s">
        <v>15</v>
      </c>
      <c r="C14" s="17">
        <f>C15+C21+C27+C30</f>
        <v>434029.68634999997</v>
      </c>
      <c r="D14" s="17">
        <f>D15+D21+D27+D30</f>
        <v>492835.00082000007</v>
      </c>
      <c r="E14" s="17">
        <f>E15+E21+E27+E30</f>
        <v>424659.04300000001</v>
      </c>
      <c r="F14" s="17">
        <f>F15+F21+F27+F30</f>
        <v>413538.07500000001</v>
      </c>
      <c r="G14" s="17">
        <f>G15+G21+G27+G30</f>
        <v>412538.07500000001</v>
      </c>
    </row>
    <row r="15" spans="1:7" ht="39.6" outlineLevel="2" x14ac:dyDescent="0.3">
      <c r="A15" s="5" t="s">
        <v>16</v>
      </c>
      <c r="B15" s="3" t="s">
        <v>17</v>
      </c>
      <c r="C15" s="17">
        <f>C16+C17+C18+C19+C20</f>
        <v>433899.11867</v>
      </c>
      <c r="D15" s="17">
        <f t="shared" ref="D15:G15" si="1">D16+D17+D18+D19+D20</f>
        <v>453415.04344000004</v>
      </c>
      <c r="E15" s="17">
        <f t="shared" si="1"/>
        <v>419928.07500000001</v>
      </c>
      <c r="F15" s="17">
        <f t="shared" si="1"/>
        <v>408928.07500000001</v>
      </c>
      <c r="G15" s="17">
        <f t="shared" si="1"/>
        <v>407928.07500000001</v>
      </c>
    </row>
    <row r="16" spans="1:7" ht="26.4" outlineLevel="3" x14ac:dyDescent="0.3">
      <c r="A16" s="5" t="s">
        <v>18</v>
      </c>
      <c r="B16" s="3" t="s">
        <v>19</v>
      </c>
      <c r="C16" s="16">
        <v>45</v>
      </c>
      <c r="D16" s="16">
        <v>13.786</v>
      </c>
      <c r="E16" s="16">
        <v>45</v>
      </c>
      <c r="F16" s="16">
        <v>45</v>
      </c>
      <c r="G16" s="16">
        <v>45</v>
      </c>
    </row>
    <row r="17" spans="1:7" ht="39.6" outlineLevel="3" x14ac:dyDescent="0.3">
      <c r="A17" s="5" t="s">
        <v>5</v>
      </c>
      <c r="B17" s="3" t="s">
        <v>20</v>
      </c>
      <c r="C17" s="16">
        <f>112767.97724+2691.92642</f>
        <v>115459.90366</v>
      </c>
      <c r="D17" s="16">
        <v>136196.74144000001</v>
      </c>
      <c r="E17" s="16">
        <f>117450.959-1311-8000-5000-461.4</f>
        <v>102678.55900000001</v>
      </c>
      <c r="F17" s="16">
        <v>91678.558999999994</v>
      </c>
      <c r="G17" s="16">
        <v>90678.558999999994</v>
      </c>
    </row>
    <row r="18" spans="1:7" ht="41.25" customHeight="1" outlineLevel="3" x14ac:dyDescent="0.3">
      <c r="A18" s="5" t="s">
        <v>21</v>
      </c>
      <c r="B18" s="3" t="s">
        <v>22</v>
      </c>
      <c r="C18" s="16">
        <f>284915.7559+10641.23503</f>
        <v>295556.99092999997</v>
      </c>
      <c r="D18" s="16">
        <v>295938.49900000001</v>
      </c>
      <c r="E18" s="16">
        <v>295938.49900000001</v>
      </c>
      <c r="F18" s="16">
        <v>295938.49900000001</v>
      </c>
      <c r="G18" s="16">
        <v>295938.49900000001</v>
      </c>
    </row>
    <row r="19" spans="1:7" ht="41.25" customHeight="1" outlineLevel="3" x14ac:dyDescent="0.3">
      <c r="A19" s="30" t="s">
        <v>43</v>
      </c>
      <c r="B19" s="31" t="s">
        <v>316</v>
      </c>
      <c r="C19" s="16">
        <v>4744.8772499999995</v>
      </c>
      <c r="D19" s="16">
        <v>0</v>
      </c>
      <c r="E19" s="16">
        <v>0</v>
      </c>
      <c r="F19" s="16">
        <v>0</v>
      </c>
      <c r="G19" s="16">
        <v>0</v>
      </c>
    </row>
    <row r="20" spans="1:7" ht="28.8" customHeight="1" outlineLevel="3" x14ac:dyDescent="0.3">
      <c r="A20" s="5" t="s">
        <v>23</v>
      </c>
      <c r="B20" s="3" t="s">
        <v>24</v>
      </c>
      <c r="C20" s="16">
        <v>18092.346829999999</v>
      </c>
      <c r="D20" s="16">
        <v>21266.017</v>
      </c>
      <c r="E20" s="16">
        <v>21266.017</v>
      </c>
      <c r="F20" s="16">
        <v>21266.017</v>
      </c>
      <c r="G20" s="16">
        <v>21266.017</v>
      </c>
    </row>
    <row r="21" spans="1:7" ht="26.4" outlineLevel="2" x14ac:dyDescent="0.3">
      <c r="A21" s="5" t="s">
        <v>25</v>
      </c>
      <c r="B21" s="3" t="s">
        <v>26</v>
      </c>
      <c r="C21" s="17">
        <f>C22+C23+C24+C25+C26</f>
        <v>130.56768</v>
      </c>
      <c r="D21" s="17">
        <f t="shared" ref="D21:G21" si="2">D22+D23+D24+D25+D26</f>
        <v>33669.6783</v>
      </c>
      <c r="E21" s="17">
        <f t="shared" si="2"/>
        <v>1120.9680000000001</v>
      </c>
      <c r="F21" s="17">
        <f t="shared" si="2"/>
        <v>1000</v>
      </c>
      <c r="G21" s="17">
        <f t="shared" si="2"/>
        <v>1000</v>
      </c>
    </row>
    <row r="22" spans="1:7" ht="26.4" outlineLevel="2" x14ac:dyDescent="0.3">
      <c r="A22" s="5" t="s">
        <v>300</v>
      </c>
      <c r="B22" s="3" t="s">
        <v>301</v>
      </c>
      <c r="C22" s="16">
        <v>130.56768</v>
      </c>
      <c r="D22" s="16">
        <v>100</v>
      </c>
      <c r="E22" s="16">
        <v>0</v>
      </c>
      <c r="F22" s="16">
        <v>0</v>
      </c>
      <c r="G22" s="16">
        <v>0</v>
      </c>
    </row>
    <row r="23" spans="1:7" ht="16.2" customHeight="1" outlineLevel="3" x14ac:dyDescent="0.3">
      <c r="A23" s="5" t="s">
        <v>27</v>
      </c>
      <c r="B23" s="3" t="s">
        <v>28</v>
      </c>
      <c r="C23" s="16">
        <v>0</v>
      </c>
      <c r="D23" s="16">
        <v>15000</v>
      </c>
      <c r="E23" s="16">
        <v>0</v>
      </c>
      <c r="F23" s="16">
        <v>0</v>
      </c>
      <c r="G23" s="16">
        <v>0</v>
      </c>
    </row>
    <row r="24" spans="1:7" ht="41.4" customHeight="1" outlineLevel="3" x14ac:dyDescent="0.3">
      <c r="A24" s="5" t="s">
        <v>29</v>
      </c>
      <c r="B24" s="3" t="s">
        <v>30</v>
      </c>
      <c r="C24" s="16">
        <v>0</v>
      </c>
      <c r="D24" s="16">
        <v>17895.249</v>
      </c>
      <c r="E24" s="16">
        <v>0</v>
      </c>
      <c r="F24" s="16">
        <v>0</v>
      </c>
      <c r="G24" s="16">
        <v>0</v>
      </c>
    </row>
    <row r="25" spans="1:7" ht="52.8" outlineLevel="3" x14ac:dyDescent="0.3">
      <c r="A25" s="5" t="s">
        <v>31</v>
      </c>
      <c r="B25" s="3" t="s">
        <v>32</v>
      </c>
      <c r="C25" s="16">
        <v>0</v>
      </c>
      <c r="D25" s="16">
        <v>120.968</v>
      </c>
      <c r="E25" s="16">
        <v>120.968</v>
      </c>
      <c r="F25" s="16">
        <v>0</v>
      </c>
      <c r="G25" s="16">
        <v>0</v>
      </c>
    </row>
    <row r="26" spans="1:7" ht="52.8" outlineLevel="3" x14ac:dyDescent="0.3">
      <c r="A26" s="5" t="s">
        <v>33</v>
      </c>
      <c r="B26" s="3" t="s">
        <v>34</v>
      </c>
      <c r="C26" s="16">
        <v>0</v>
      </c>
      <c r="D26" s="16">
        <v>553.46130000000005</v>
      </c>
      <c r="E26" s="16">
        <v>1000</v>
      </c>
      <c r="F26" s="16">
        <v>1000</v>
      </c>
      <c r="G26" s="16">
        <v>1000</v>
      </c>
    </row>
    <row r="27" spans="1:7" ht="13.2" customHeight="1" outlineLevel="2" x14ac:dyDescent="0.3">
      <c r="A27" s="5" t="s">
        <v>35</v>
      </c>
      <c r="B27" s="3" t="s">
        <v>36</v>
      </c>
      <c r="C27" s="17">
        <f>C28+C29</f>
        <v>0</v>
      </c>
      <c r="D27" s="17">
        <f>D28+D29</f>
        <v>2140.2790800000002</v>
      </c>
      <c r="E27" s="17">
        <f>E28+E29</f>
        <v>0</v>
      </c>
      <c r="F27" s="17">
        <f>F28+F29</f>
        <v>0</v>
      </c>
      <c r="G27" s="17">
        <f>G28+G29</f>
        <v>0</v>
      </c>
    </row>
    <row r="28" spans="1:7" ht="15" customHeight="1" outlineLevel="3" x14ac:dyDescent="0.3">
      <c r="A28" s="5" t="s">
        <v>37</v>
      </c>
      <c r="B28" s="3" t="s">
        <v>38</v>
      </c>
      <c r="C28" s="16">
        <v>0</v>
      </c>
      <c r="D28" s="16">
        <v>382.67599000000001</v>
      </c>
      <c r="E28" s="16">
        <v>0</v>
      </c>
      <c r="F28" s="16">
        <v>0</v>
      </c>
      <c r="G28" s="16">
        <v>0</v>
      </c>
    </row>
    <row r="29" spans="1:7" ht="19.2" customHeight="1" outlineLevel="3" x14ac:dyDescent="0.3">
      <c r="A29" s="5" t="s">
        <v>39</v>
      </c>
      <c r="B29" s="3" t="s">
        <v>40</v>
      </c>
      <c r="C29" s="16">
        <v>0</v>
      </c>
      <c r="D29" s="16">
        <v>1757.6030900000001</v>
      </c>
      <c r="E29" s="16">
        <v>0</v>
      </c>
      <c r="F29" s="16">
        <v>0</v>
      </c>
      <c r="G29" s="16">
        <v>0</v>
      </c>
    </row>
    <row r="30" spans="1:7" ht="26.4" outlineLevel="2" x14ac:dyDescent="0.3">
      <c r="A30" s="5" t="s">
        <v>41</v>
      </c>
      <c r="B30" s="3" t="s">
        <v>42</v>
      </c>
      <c r="C30" s="17">
        <f>C31</f>
        <v>0</v>
      </c>
      <c r="D30" s="17">
        <f>D31</f>
        <v>3610</v>
      </c>
      <c r="E30" s="17">
        <f>E31</f>
        <v>3610</v>
      </c>
      <c r="F30" s="17">
        <f>F31</f>
        <v>3610</v>
      </c>
      <c r="G30" s="17">
        <f>G31</f>
        <v>3610</v>
      </c>
    </row>
    <row r="31" spans="1:7" ht="27" customHeight="1" outlineLevel="3" x14ac:dyDescent="0.3">
      <c r="A31" s="5" t="s">
        <v>43</v>
      </c>
      <c r="B31" s="3" t="s">
        <v>44</v>
      </c>
      <c r="C31" s="16">
        <v>0</v>
      </c>
      <c r="D31" s="16">
        <v>3610</v>
      </c>
      <c r="E31" s="16">
        <v>3610</v>
      </c>
      <c r="F31" s="16">
        <v>3610</v>
      </c>
      <c r="G31" s="16">
        <v>3610</v>
      </c>
    </row>
    <row r="32" spans="1:7" ht="39.6" outlineLevel="1" x14ac:dyDescent="0.3">
      <c r="A32" s="5" t="s">
        <v>45</v>
      </c>
      <c r="B32" s="3" t="s">
        <v>46</v>
      </c>
      <c r="C32" s="17">
        <f>C33+C36+C41</f>
        <v>32733.074610000003</v>
      </c>
      <c r="D32" s="17">
        <f>D33+D36+D41</f>
        <v>35201.153810000003</v>
      </c>
      <c r="E32" s="17">
        <f>E33+E36+E41</f>
        <v>33187.78</v>
      </c>
      <c r="F32" s="17">
        <f>F33+F36+F41</f>
        <v>31187.780000000002</v>
      </c>
      <c r="G32" s="17">
        <f>G33+G36+G41</f>
        <v>31187.780000000002</v>
      </c>
    </row>
    <row r="33" spans="1:7" ht="39.6" outlineLevel="2" x14ac:dyDescent="0.3">
      <c r="A33" s="5" t="s">
        <v>47</v>
      </c>
      <c r="B33" s="3" t="s">
        <v>48</v>
      </c>
      <c r="C33" s="17">
        <f>C34+C35</f>
        <v>24280.303500000002</v>
      </c>
      <c r="D33" s="17">
        <f>D34+D35</f>
        <v>24868.103139999999</v>
      </c>
      <c r="E33" s="17">
        <f>E34+E35</f>
        <v>24663.722000000002</v>
      </c>
      <c r="F33" s="17">
        <f>F34+F35</f>
        <v>22663.722000000002</v>
      </c>
      <c r="G33" s="17">
        <f>G34+G35</f>
        <v>22663.722000000002</v>
      </c>
    </row>
    <row r="34" spans="1:7" outlineLevel="3" x14ac:dyDescent="0.3">
      <c r="A34" s="5" t="s">
        <v>49</v>
      </c>
      <c r="B34" s="3" t="s">
        <v>50</v>
      </c>
      <c r="C34" s="16">
        <v>247.38</v>
      </c>
      <c r="D34" s="16">
        <v>300</v>
      </c>
      <c r="E34" s="16">
        <v>300</v>
      </c>
      <c r="F34" s="16">
        <v>300</v>
      </c>
      <c r="G34" s="16">
        <v>300</v>
      </c>
    </row>
    <row r="35" spans="1:7" ht="39.6" outlineLevel="3" x14ac:dyDescent="0.3">
      <c r="A35" s="5" t="s">
        <v>5</v>
      </c>
      <c r="B35" s="3" t="s">
        <v>51</v>
      </c>
      <c r="C35" s="16">
        <f>23883.0085+149.915</f>
        <v>24032.923500000001</v>
      </c>
      <c r="D35" s="16">
        <v>24568.103139999999</v>
      </c>
      <c r="E35" s="16">
        <f>26033.722-1500-80-90</f>
        <v>24363.722000000002</v>
      </c>
      <c r="F35" s="16">
        <v>22363.722000000002</v>
      </c>
      <c r="G35" s="16">
        <v>22363.722000000002</v>
      </c>
    </row>
    <row r="36" spans="1:7" ht="26.4" outlineLevel="2" x14ac:dyDescent="0.3">
      <c r="A36" s="5" t="s">
        <v>52</v>
      </c>
      <c r="B36" s="3" t="s">
        <v>53</v>
      </c>
      <c r="C36" s="17">
        <f>C37+C39+C40+C38</f>
        <v>8452.7711099999997</v>
      </c>
      <c r="D36" s="17">
        <f>D37+D39+D40+D38</f>
        <v>6977.8950000000004</v>
      </c>
      <c r="E36" s="17">
        <f>E37+E39+E40+E38</f>
        <v>8524.0580000000009</v>
      </c>
      <c r="F36" s="17">
        <f>F37+F39+F40+F38</f>
        <v>8524.0580000000009</v>
      </c>
      <c r="G36" s="17">
        <f>G37+G39+G40+G38</f>
        <v>8524.0580000000009</v>
      </c>
    </row>
    <row r="37" spans="1:7" ht="25.8" customHeight="1" outlineLevel="3" x14ac:dyDescent="0.3">
      <c r="A37" s="5" t="s">
        <v>54</v>
      </c>
      <c r="B37" s="3" t="s">
        <v>55</v>
      </c>
      <c r="C37" s="16">
        <v>158.50977</v>
      </c>
      <c r="D37" s="16">
        <v>175</v>
      </c>
      <c r="E37" s="16">
        <v>175</v>
      </c>
      <c r="F37" s="16">
        <v>175</v>
      </c>
      <c r="G37" s="16">
        <v>175</v>
      </c>
    </row>
    <row r="38" spans="1:7" ht="25.8" customHeight="1" outlineLevel="3" x14ac:dyDescent="0.3">
      <c r="A38" s="5" t="s">
        <v>271</v>
      </c>
      <c r="B38" s="9" t="s">
        <v>272</v>
      </c>
      <c r="C38" s="16">
        <v>1082.00001</v>
      </c>
      <c r="D38" s="16">
        <v>0</v>
      </c>
      <c r="E38" s="16">
        <v>1082</v>
      </c>
      <c r="F38" s="16">
        <v>1082</v>
      </c>
      <c r="G38" s="16">
        <v>1082</v>
      </c>
    </row>
    <row r="39" spans="1:7" ht="28.8" customHeight="1" outlineLevel="3" x14ac:dyDescent="0.3">
      <c r="A39" s="5" t="s">
        <v>56</v>
      </c>
      <c r="B39" s="3" t="s">
        <v>57</v>
      </c>
      <c r="C39" s="16">
        <v>20</v>
      </c>
      <c r="D39" s="16">
        <v>25</v>
      </c>
      <c r="E39" s="16">
        <v>25</v>
      </c>
      <c r="F39" s="16">
        <v>25</v>
      </c>
      <c r="G39" s="16">
        <v>25</v>
      </c>
    </row>
    <row r="40" spans="1:7" ht="52.8" outlineLevel="3" x14ac:dyDescent="0.3">
      <c r="A40" s="5" t="s">
        <v>58</v>
      </c>
      <c r="B40" s="3" t="s">
        <v>59</v>
      </c>
      <c r="C40" s="16">
        <f>417.30369+6774.95764</f>
        <v>7192.2613299999994</v>
      </c>
      <c r="D40" s="16">
        <v>6777.8950000000004</v>
      </c>
      <c r="E40" s="16">
        <v>7242.058</v>
      </c>
      <c r="F40" s="16">
        <v>7242.058</v>
      </c>
      <c r="G40" s="16">
        <v>7242.058</v>
      </c>
    </row>
    <row r="41" spans="1:7" ht="16.2" customHeight="1" outlineLevel="2" x14ac:dyDescent="0.3">
      <c r="A41" s="5" t="s">
        <v>60</v>
      </c>
      <c r="B41" s="3" t="s">
        <v>61</v>
      </c>
      <c r="C41" s="17">
        <f>C42+C43+C44</f>
        <v>0</v>
      </c>
      <c r="D41" s="17">
        <f t="shared" ref="D41:G41" si="3">D42+D43+D44</f>
        <v>3355.1556700000001</v>
      </c>
      <c r="E41" s="17">
        <f t="shared" si="3"/>
        <v>0</v>
      </c>
      <c r="F41" s="17">
        <f t="shared" si="3"/>
        <v>0</v>
      </c>
      <c r="G41" s="17">
        <f t="shared" si="3"/>
        <v>0</v>
      </c>
    </row>
    <row r="42" spans="1:7" ht="28.2" customHeight="1" outlineLevel="2" x14ac:dyDescent="0.3">
      <c r="A42" s="5" t="s">
        <v>302</v>
      </c>
      <c r="B42" s="3" t="s">
        <v>303</v>
      </c>
      <c r="C42" s="16">
        <v>0</v>
      </c>
      <c r="D42" s="16">
        <v>100</v>
      </c>
      <c r="E42" s="16">
        <v>0</v>
      </c>
      <c r="F42" s="16">
        <v>0</v>
      </c>
      <c r="G42" s="16">
        <v>0</v>
      </c>
    </row>
    <row r="43" spans="1:7" ht="25.8" customHeight="1" outlineLevel="3" x14ac:dyDescent="0.3">
      <c r="A43" s="5" t="s">
        <v>62</v>
      </c>
      <c r="B43" s="3" t="s">
        <v>63</v>
      </c>
      <c r="C43" s="16">
        <v>0</v>
      </c>
      <c r="D43" s="16">
        <v>3157.5010000000002</v>
      </c>
      <c r="E43" s="16">
        <v>0</v>
      </c>
      <c r="F43" s="16">
        <v>0</v>
      </c>
      <c r="G43" s="16">
        <v>0</v>
      </c>
    </row>
    <row r="44" spans="1:7" ht="43.2" customHeight="1" outlineLevel="3" x14ac:dyDescent="0.3">
      <c r="A44" s="5" t="s">
        <v>64</v>
      </c>
      <c r="B44" s="3" t="s">
        <v>65</v>
      </c>
      <c r="C44" s="16">
        <v>0</v>
      </c>
      <c r="D44" s="16">
        <v>97.654669999999996</v>
      </c>
      <c r="E44" s="16">
        <v>0</v>
      </c>
      <c r="F44" s="16">
        <v>0</v>
      </c>
      <c r="G44" s="16">
        <v>0</v>
      </c>
    </row>
    <row r="45" spans="1:7" ht="39.6" outlineLevel="1" x14ac:dyDescent="0.3">
      <c r="A45" s="5" t="s">
        <v>280</v>
      </c>
      <c r="B45" s="3" t="s">
        <v>66</v>
      </c>
      <c r="C45" s="17">
        <f>C46+C49+C52</f>
        <v>15734.071459999999</v>
      </c>
      <c r="D45" s="17">
        <f>D46+D49+D52</f>
        <v>17878.475999999999</v>
      </c>
      <c r="E45" s="17">
        <f>E46+E49+E52</f>
        <v>17004.61</v>
      </c>
      <c r="F45" s="17">
        <f>F46+F49+F52</f>
        <v>17004.61</v>
      </c>
      <c r="G45" s="17">
        <f>G46+G49+G52</f>
        <v>17004.61</v>
      </c>
    </row>
    <row r="46" spans="1:7" ht="26.4" outlineLevel="2" x14ac:dyDescent="0.3">
      <c r="A46" s="5" t="s">
        <v>67</v>
      </c>
      <c r="B46" s="3" t="s">
        <v>68</v>
      </c>
      <c r="C46" s="17">
        <f>C47+C48</f>
        <v>15359.862859999999</v>
      </c>
      <c r="D46" s="17">
        <f>D47+D48</f>
        <v>17442.261999999999</v>
      </c>
      <c r="E46" s="17">
        <f>E47+E48</f>
        <v>16568.396000000001</v>
      </c>
      <c r="F46" s="17">
        <f>F47+F48</f>
        <v>16568.396000000001</v>
      </c>
      <c r="G46" s="17">
        <f>G47+G48</f>
        <v>16568.396000000001</v>
      </c>
    </row>
    <row r="47" spans="1:7" ht="39.6" outlineLevel="3" x14ac:dyDescent="0.3">
      <c r="A47" s="5" t="s">
        <v>69</v>
      </c>
      <c r="B47" s="3" t="s">
        <v>70</v>
      </c>
      <c r="C47" s="16">
        <f>2943.04661+11.64+880.73568+95.90393+0.13033</f>
        <v>3931.4565499999994</v>
      </c>
      <c r="D47" s="16">
        <v>5443.0469999999996</v>
      </c>
      <c r="E47" s="16">
        <v>4389.5</v>
      </c>
      <c r="F47" s="16">
        <v>4389.5</v>
      </c>
      <c r="G47" s="16">
        <v>4389.5</v>
      </c>
    </row>
    <row r="48" spans="1:7" ht="39.6" outlineLevel="3" x14ac:dyDescent="0.3">
      <c r="A48" s="5" t="s">
        <v>5</v>
      </c>
      <c r="B48" s="3" t="s">
        <v>71</v>
      </c>
      <c r="C48" s="16">
        <v>11428.40631</v>
      </c>
      <c r="D48" s="16">
        <v>11999.215</v>
      </c>
      <c r="E48" s="16">
        <v>12178.896000000001</v>
      </c>
      <c r="F48" s="16">
        <v>12178.896000000001</v>
      </c>
      <c r="G48" s="16">
        <v>12178.896000000001</v>
      </c>
    </row>
    <row r="49" spans="1:8" ht="26.4" outlineLevel="2" x14ac:dyDescent="0.3">
      <c r="A49" s="5" t="s">
        <v>72</v>
      </c>
      <c r="B49" s="3" t="s">
        <v>73</v>
      </c>
      <c r="C49" s="17">
        <f>C50+C51</f>
        <v>319.20859999999999</v>
      </c>
      <c r="D49" s="17">
        <f>D50+D51</f>
        <v>350</v>
      </c>
      <c r="E49" s="17">
        <f>E50+E51</f>
        <v>350</v>
      </c>
      <c r="F49" s="17">
        <f>F50+F51</f>
        <v>350</v>
      </c>
      <c r="G49" s="17">
        <f>G50+G51</f>
        <v>350</v>
      </c>
    </row>
    <row r="50" spans="1:8" outlineLevel="3" x14ac:dyDescent="0.3">
      <c r="A50" s="5" t="s">
        <v>74</v>
      </c>
      <c r="B50" s="3" t="s">
        <v>75</v>
      </c>
      <c r="C50" s="16">
        <v>219.20859999999999</v>
      </c>
      <c r="D50" s="16">
        <v>250</v>
      </c>
      <c r="E50" s="16">
        <v>250</v>
      </c>
      <c r="F50" s="16">
        <v>250</v>
      </c>
      <c r="G50" s="16">
        <v>250</v>
      </c>
    </row>
    <row r="51" spans="1:8" outlineLevel="3" x14ac:dyDescent="0.3">
      <c r="A51" s="5" t="s">
        <v>76</v>
      </c>
      <c r="B51" s="15" t="s">
        <v>276</v>
      </c>
      <c r="C51" s="16">
        <f>19.5+80.5</f>
        <v>100</v>
      </c>
      <c r="D51" s="16">
        <v>100</v>
      </c>
      <c r="E51" s="16">
        <v>100</v>
      </c>
      <c r="F51" s="16">
        <v>100</v>
      </c>
      <c r="G51" s="16">
        <v>100</v>
      </c>
    </row>
    <row r="52" spans="1:8" outlineLevel="2" x14ac:dyDescent="0.3">
      <c r="A52" s="5" t="s">
        <v>77</v>
      </c>
      <c r="B52" s="3" t="s">
        <v>78</v>
      </c>
      <c r="C52" s="17">
        <f>C53</f>
        <v>55</v>
      </c>
      <c r="D52" s="17">
        <f>D53</f>
        <v>86.213999999999999</v>
      </c>
      <c r="E52" s="17">
        <f>E53</f>
        <v>86.213999999999999</v>
      </c>
      <c r="F52" s="17">
        <f>F53</f>
        <v>86.213999999999999</v>
      </c>
      <c r="G52" s="17">
        <f>G53</f>
        <v>86.213999999999999</v>
      </c>
    </row>
    <row r="53" spans="1:8" outlineLevel="3" x14ac:dyDescent="0.3">
      <c r="A53" s="5" t="s">
        <v>79</v>
      </c>
      <c r="B53" s="15" t="s">
        <v>277</v>
      </c>
      <c r="C53" s="16">
        <v>55</v>
      </c>
      <c r="D53" s="16">
        <v>86.213999999999999</v>
      </c>
      <c r="E53" s="16">
        <v>86.213999999999999</v>
      </c>
      <c r="F53" s="16">
        <v>86.213999999999999</v>
      </c>
      <c r="G53" s="16">
        <v>86.213999999999999</v>
      </c>
    </row>
    <row r="54" spans="1:8" ht="26.4" outlineLevel="3" x14ac:dyDescent="0.3">
      <c r="A54" s="30" t="s">
        <v>310</v>
      </c>
      <c r="B54" s="32" t="s">
        <v>311</v>
      </c>
      <c r="C54" s="17">
        <f>C55</f>
        <v>902.91300999999999</v>
      </c>
      <c r="D54" s="17">
        <f t="shared" ref="D54:G54" si="4">D55</f>
        <v>0</v>
      </c>
      <c r="E54" s="17">
        <f t="shared" si="4"/>
        <v>0</v>
      </c>
      <c r="F54" s="17">
        <f t="shared" si="4"/>
        <v>0</v>
      </c>
      <c r="G54" s="17">
        <f t="shared" si="4"/>
        <v>0</v>
      </c>
    </row>
    <row r="55" spans="1:8" ht="26.4" outlineLevel="3" x14ac:dyDescent="0.3">
      <c r="A55" s="30" t="s">
        <v>312</v>
      </c>
      <c r="B55" s="33" t="s">
        <v>313</v>
      </c>
      <c r="C55" s="16">
        <f>C56</f>
        <v>902.91300999999999</v>
      </c>
      <c r="D55" s="16">
        <f t="shared" ref="D55:G55" si="5">D56</f>
        <v>0</v>
      </c>
      <c r="E55" s="16">
        <f t="shared" si="5"/>
        <v>0</v>
      </c>
      <c r="F55" s="16">
        <f t="shared" si="5"/>
        <v>0</v>
      </c>
      <c r="G55" s="16">
        <f t="shared" si="5"/>
        <v>0</v>
      </c>
    </row>
    <row r="56" spans="1:8" ht="39.6" outlineLevel="3" x14ac:dyDescent="0.3">
      <c r="A56" s="30" t="s">
        <v>314</v>
      </c>
      <c r="B56" s="31" t="s">
        <v>315</v>
      </c>
      <c r="C56" s="16">
        <v>902.91300999999999</v>
      </c>
      <c r="D56" s="16">
        <v>0</v>
      </c>
      <c r="E56" s="16">
        <v>0</v>
      </c>
      <c r="F56" s="16">
        <v>0</v>
      </c>
      <c r="G56" s="16">
        <v>0</v>
      </c>
    </row>
    <row r="57" spans="1:8" ht="39.6" outlineLevel="3" x14ac:dyDescent="0.3">
      <c r="A57" s="30" t="s">
        <v>304</v>
      </c>
      <c r="B57" s="32" t="s">
        <v>305</v>
      </c>
      <c r="C57" s="17">
        <f>C58</f>
        <v>194.43263999999999</v>
      </c>
      <c r="D57" s="17">
        <f t="shared" ref="D57:G57" si="6">D58</f>
        <v>0</v>
      </c>
      <c r="E57" s="17">
        <f t="shared" si="6"/>
        <v>0</v>
      </c>
      <c r="F57" s="17">
        <f t="shared" si="6"/>
        <v>0</v>
      </c>
      <c r="G57" s="17">
        <f t="shared" si="6"/>
        <v>0</v>
      </c>
    </row>
    <row r="58" spans="1:8" ht="26.4" outlineLevel="3" x14ac:dyDescent="0.3">
      <c r="A58" s="30" t="s">
        <v>306</v>
      </c>
      <c r="B58" s="33" t="s">
        <v>307</v>
      </c>
      <c r="C58" s="16">
        <f>C59</f>
        <v>194.43263999999999</v>
      </c>
      <c r="D58" s="16">
        <f t="shared" ref="D58:G58" si="7">D59</f>
        <v>0</v>
      </c>
      <c r="E58" s="16">
        <f t="shared" si="7"/>
        <v>0</v>
      </c>
      <c r="F58" s="16">
        <f t="shared" si="7"/>
        <v>0</v>
      </c>
      <c r="G58" s="16">
        <f t="shared" si="7"/>
        <v>0</v>
      </c>
    </row>
    <row r="59" spans="1:8" ht="26.4" outlineLevel="3" x14ac:dyDescent="0.3">
      <c r="A59" s="30" t="s">
        <v>308</v>
      </c>
      <c r="B59" s="31" t="s">
        <v>309</v>
      </c>
      <c r="C59" s="16">
        <f>78.83892+115.59372</f>
        <v>194.43263999999999</v>
      </c>
      <c r="D59" s="16">
        <v>0</v>
      </c>
      <c r="E59" s="16">
        <v>0</v>
      </c>
      <c r="F59" s="16">
        <v>0</v>
      </c>
      <c r="G59" s="16">
        <v>0</v>
      </c>
    </row>
    <row r="60" spans="1:8" ht="17.399999999999999" customHeight="1" x14ac:dyDescent="0.3">
      <c r="A60" s="2" t="s">
        <v>80</v>
      </c>
      <c r="B60" s="6" t="s">
        <v>81</v>
      </c>
      <c r="C60" s="18">
        <f t="shared" ref="C60:G60" si="8">C61</f>
        <v>151.19999999999999</v>
      </c>
      <c r="D60" s="18">
        <f t="shared" si="8"/>
        <v>500</v>
      </c>
      <c r="E60" s="18">
        <f t="shared" si="8"/>
        <v>500</v>
      </c>
      <c r="F60" s="18">
        <f t="shared" si="8"/>
        <v>500</v>
      </c>
      <c r="G60" s="18">
        <f t="shared" si="8"/>
        <v>500</v>
      </c>
    </row>
    <row r="61" spans="1:8" ht="26.4" customHeight="1" outlineLevel="2" x14ac:dyDescent="0.3">
      <c r="A61" s="5" t="s">
        <v>82</v>
      </c>
      <c r="B61" s="3" t="s">
        <v>83</v>
      </c>
      <c r="C61" s="17">
        <f>C62+C63</f>
        <v>151.19999999999999</v>
      </c>
      <c r="D61" s="17">
        <f t="shared" ref="D61:H61" si="9">D62+D63</f>
        <v>500</v>
      </c>
      <c r="E61" s="17">
        <f t="shared" si="9"/>
        <v>500</v>
      </c>
      <c r="F61" s="17">
        <f t="shared" si="9"/>
        <v>500</v>
      </c>
      <c r="G61" s="17">
        <f t="shared" si="9"/>
        <v>500</v>
      </c>
      <c r="H61" s="29">
        <f t="shared" si="9"/>
        <v>0</v>
      </c>
    </row>
    <row r="62" spans="1:8" ht="39.6" outlineLevel="3" x14ac:dyDescent="0.3">
      <c r="A62" s="5" t="s">
        <v>84</v>
      </c>
      <c r="B62" s="3" t="s">
        <v>85</v>
      </c>
      <c r="C62" s="16">
        <v>0</v>
      </c>
      <c r="D62" s="16">
        <v>500</v>
      </c>
      <c r="E62" s="16">
        <v>500</v>
      </c>
      <c r="F62" s="16">
        <v>500</v>
      </c>
      <c r="G62" s="16">
        <v>500</v>
      </c>
    </row>
    <row r="63" spans="1:8" ht="39.6" outlineLevel="3" x14ac:dyDescent="0.3">
      <c r="A63" s="30" t="s">
        <v>317</v>
      </c>
      <c r="B63" s="31" t="s">
        <v>318</v>
      </c>
      <c r="C63" s="16">
        <v>151.19999999999999</v>
      </c>
      <c r="D63" s="16">
        <v>0</v>
      </c>
      <c r="E63" s="16">
        <v>0</v>
      </c>
      <c r="F63" s="16">
        <v>0</v>
      </c>
      <c r="G63" s="16">
        <v>0</v>
      </c>
    </row>
    <row r="64" spans="1:8" ht="27" customHeight="1" x14ac:dyDescent="0.3">
      <c r="A64" s="2" t="s">
        <v>86</v>
      </c>
      <c r="B64" s="6" t="s">
        <v>87</v>
      </c>
      <c r="C64" s="18">
        <f>C65+C79+C82</f>
        <v>54393.542969999995</v>
      </c>
      <c r="D64" s="18">
        <f>D65+D79+D82</f>
        <v>84881.800090000004</v>
      </c>
      <c r="E64" s="18">
        <f>E65+E79+E82</f>
        <v>49336.380000000005</v>
      </c>
      <c r="F64" s="18">
        <f>F65+F79+F82</f>
        <v>48711.490000000005</v>
      </c>
      <c r="G64" s="18">
        <f>G65+G79+G82</f>
        <v>48268.87</v>
      </c>
    </row>
    <row r="65" spans="1:8" ht="26.4" outlineLevel="2" x14ac:dyDescent="0.3">
      <c r="A65" s="5" t="s">
        <v>88</v>
      </c>
      <c r="B65" s="3" t="s">
        <v>89</v>
      </c>
      <c r="C65" s="17">
        <f>C66+C67+C68+C69+C70+C71+C72+C73+C74+C75+C76+C77+C78</f>
        <v>31581.287609999999</v>
      </c>
      <c r="D65" s="17">
        <f t="shared" ref="D65:G65" si="10">D66+D67+D68+D69+D70+D71+D72+D73+D74+D75+D76+D77+D78</f>
        <v>53436.5334</v>
      </c>
      <c r="E65" s="17">
        <f t="shared" si="10"/>
        <v>23707.420000000002</v>
      </c>
      <c r="F65" s="17">
        <f t="shared" si="10"/>
        <v>23358.153000000002</v>
      </c>
      <c r="G65" s="17">
        <f t="shared" si="10"/>
        <v>21415.533000000003</v>
      </c>
    </row>
    <row r="66" spans="1:8" ht="66" outlineLevel="2" x14ac:dyDescent="0.3">
      <c r="A66" s="5" t="s">
        <v>319</v>
      </c>
      <c r="B66" s="3" t="s">
        <v>320</v>
      </c>
      <c r="C66" s="16">
        <f>1917.674+528.056+237.303+1073.213+197.754</f>
        <v>3954</v>
      </c>
      <c r="D66" s="16">
        <v>2910</v>
      </c>
      <c r="E66" s="16">
        <v>0</v>
      </c>
      <c r="F66" s="16">
        <v>0</v>
      </c>
      <c r="G66" s="16">
        <v>0</v>
      </c>
    </row>
    <row r="67" spans="1:8" ht="79.2" customHeight="1" outlineLevel="2" x14ac:dyDescent="0.3">
      <c r="A67" s="5" t="s">
        <v>321</v>
      </c>
      <c r="B67" s="3" t="s">
        <v>322</v>
      </c>
      <c r="C67" s="16">
        <v>0</v>
      </c>
      <c r="D67" s="16">
        <v>139.58000000000001</v>
      </c>
      <c r="E67" s="16">
        <v>0</v>
      </c>
      <c r="F67" s="16">
        <v>0</v>
      </c>
      <c r="G67" s="16">
        <v>0</v>
      </c>
      <c r="H67" s="1">
        <v>0</v>
      </c>
    </row>
    <row r="68" spans="1:8" ht="39.6" outlineLevel="3" x14ac:dyDescent="0.3">
      <c r="A68" s="5" t="s">
        <v>5</v>
      </c>
      <c r="B68" s="3" t="s">
        <v>90</v>
      </c>
      <c r="C68" s="16">
        <f>11691.33736+407.62882</f>
        <v>12098.966179999999</v>
      </c>
      <c r="D68" s="16">
        <v>16782.66761</v>
      </c>
      <c r="E68" s="16">
        <f>11763.491+1760.721-240-125-30-30-30-269.267-105-29.402-75-57.38</f>
        <v>12533.163</v>
      </c>
      <c r="F68" s="16">
        <v>12608.163</v>
      </c>
      <c r="G68" s="16">
        <f>10608.163+57.38</f>
        <v>10665.543</v>
      </c>
    </row>
    <row r="69" spans="1:8" ht="66" outlineLevel="3" x14ac:dyDescent="0.3">
      <c r="A69" s="5" t="s">
        <v>323</v>
      </c>
      <c r="B69" s="3" t="s">
        <v>324</v>
      </c>
      <c r="C69" s="16">
        <v>0</v>
      </c>
      <c r="D69" s="16">
        <v>810</v>
      </c>
      <c r="E69" s="16">
        <v>0</v>
      </c>
      <c r="F69" s="16">
        <v>0</v>
      </c>
      <c r="G69" s="16">
        <v>0</v>
      </c>
    </row>
    <row r="70" spans="1:8" ht="39.6" outlineLevel="3" x14ac:dyDescent="0.3">
      <c r="A70" s="5" t="s">
        <v>91</v>
      </c>
      <c r="B70" s="3" t="s">
        <v>92</v>
      </c>
      <c r="C70" s="16">
        <f>11914.57263+117.43</f>
        <v>12032.002630000001</v>
      </c>
      <c r="D70" s="16">
        <v>11899.49178</v>
      </c>
      <c r="E70" s="16">
        <f>10911.156-11.166-50-100</f>
        <v>10749.990000000002</v>
      </c>
      <c r="F70" s="16">
        <f>10911.156-11.166-50-100</f>
        <v>10749.990000000002</v>
      </c>
      <c r="G70" s="16">
        <f>10911.156-11.166-50-100</f>
        <v>10749.990000000002</v>
      </c>
    </row>
    <row r="71" spans="1:8" ht="66" outlineLevel="3" x14ac:dyDescent="0.3">
      <c r="A71" s="5" t="s">
        <v>323</v>
      </c>
      <c r="B71" s="3" t="s">
        <v>325</v>
      </c>
      <c r="C71" s="16">
        <v>0</v>
      </c>
      <c r="D71" s="16">
        <v>336</v>
      </c>
      <c r="E71" s="16">
        <v>0</v>
      </c>
      <c r="F71" s="16">
        <v>0</v>
      </c>
      <c r="G71" s="16">
        <v>0</v>
      </c>
    </row>
    <row r="72" spans="1:8" ht="41.4" customHeight="1" outlineLevel="3" x14ac:dyDescent="0.3">
      <c r="A72" s="5" t="s">
        <v>93</v>
      </c>
      <c r="B72" s="3" t="s">
        <v>94</v>
      </c>
      <c r="C72" s="16">
        <v>0</v>
      </c>
      <c r="D72" s="16">
        <v>16656.81683</v>
      </c>
      <c r="E72" s="16">
        <v>0</v>
      </c>
      <c r="F72" s="16">
        <v>0</v>
      </c>
      <c r="G72" s="16">
        <v>0</v>
      </c>
    </row>
    <row r="73" spans="1:8" ht="25.2" customHeight="1" outlineLevel="3" x14ac:dyDescent="0.3">
      <c r="A73" s="5" t="s">
        <v>95</v>
      </c>
      <c r="B73" s="3" t="s">
        <v>96</v>
      </c>
      <c r="C73" s="16">
        <v>146.09618</v>
      </c>
      <c r="D73" s="16">
        <v>149.24744999999999</v>
      </c>
      <c r="E73" s="16">
        <v>0</v>
      </c>
      <c r="F73" s="16">
        <v>0</v>
      </c>
      <c r="G73" s="16">
        <v>0</v>
      </c>
    </row>
    <row r="74" spans="1:8" ht="39.6" outlineLevel="3" x14ac:dyDescent="0.3">
      <c r="A74" s="5" t="s">
        <v>97</v>
      </c>
      <c r="B74" s="3" t="s">
        <v>98</v>
      </c>
      <c r="C74" s="16">
        <v>3345.7041800000002</v>
      </c>
      <c r="D74" s="16">
        <v>3209.7145500000001</v>
      </c>
      <c r="E74" s="16">
        <v>105</v>
      </c>
      <c r="F74" s="16">
        <v>0</v>
      </c>
      <c r="G74" s="16">
        <v>0</v>
      </c>
    </row>
    <row r="75" spans="1:8" ht="26.4" outlineLevel="3" x14ac:dyDescent="0.3">
      <c r="A75" s="5" t="s">
        <v>326</v>
      </c>
      <c r="B75" s="3" t="s">
        <v>327</v>
      </c>
      <c r="C75" s="16">
        <v>0</v>
      </c>
      <c r="D75" s="16">
        <v>11.62</v>
      </c>
      <c r="E75" s="16">
        <v>0</v>
      </c>
      <c r="F75" s="16">
        <v>0</v>
      </c>
      <c r="G75" s="16">
        <v>0</v>
      </c>
    </row>
    <row r="76" spans="1:8" outlineLevel="3" x14ac:dyDescent="0.3">
      <c r="A76" s="5" t="s">
        <v>328</v>
      </c>
      <c r="B76" s="3" t="s">
        <v>329</v>
      </c>
      <c r="C76" s="16">
        <v>0</v>
      </c>
      <c r="D76" s="16">
        <v>11.62</v>
      </c>
      <c r="E76" s="16">
        <v>0</v>
      </c>
      <c r="F76" s="16">
        <v>0</v>
      </c>
      <c r="G76" s="16">
        <v>0</v>
      </c>
    </row>
    <row r="77" spans="1:8" ht="79.2" outlineLevel="3" x14ac:dyDescent="0.3">
      <c r="A77" s="5" t="s">
        <v>99</v>
      </c>
      <c r="B77" s="3" t="s">
        <v>100</v>
      </c>
      <c r="C77" s="16">
        <v>0</v>
      </c>
      <c r="D77" s="16">
        <v>515.15927999999997</v>
      </c>
      <c r="E77" s="16">
        <v>269.267</v>
      </c>
      <c r="F77" s="16">
        <v>0</v>
      </c>
      <c r="G77" s="16">
        <v>0</v>
      </c>
    </row>
    <row r="78" spans="1:8" ht="52.8" outlineLevel="3" x14ac:dyDescent="0.3">
      <c r="A78" s="5" t="s">
        <v>101</v>
      </c>
      <c r="B78" s="3" t="s">
        <v>102</v>
      </c>
      <c r="C78" s="16">
        <v>4.51844</v>
      </c>
      <c r="D78" s="16">
        <v>4.6158999999999999</v>
      </c>
      <c r="E78" s="16">
        <v>50</v>
      </c>
      <c r="F78" s="16">
        <v>0</v>
      </c>
      <c r="G78" s="16">
        <v>0</v>
      </c>
    </row>
    <row r="79" spans="1:8" ht="27.6" customHeight="1" outlineLevel="2" x14ac:dyDescent="0.3">
      <c r="A79" s="5" t="s">
        <v>103</v>
      </c>
      <c r="B79" s="3" t="s">
        <v>104</v>
      </c>
      <c r="C79" s="17">
        <f>C80+C81</f>
        <v>22154.081840000003</v>
      </c>
      <c r="D79" s="17">
        <f t="shared" ref="D79:G79" si="11">D80+D81</f>
        <v>28367.696690000001</v>
      </c>
      <c r="E79" s="17">
        <f t="shared" si="11"/>
        <v>25263.96</v>
      </c>
      <c r="F79" s="17">
        <f t="shared" si="11"/>
        <v>24988.337</v>
      </c>
      <c r="G79" s="17">
        <f t="shared" si="11"/>
        <v>26488.337</v>
      </c>
    </row>
    <row r="80" spans="1:8" ht="39.6" outlineLevel="3" x14ac:dyDescent="0.3">
      <c r="A80" s="5" t="s">
        <v>5</v>
      </c>
      <c r="B80" s="3" t="s">
        <v>105</v>
      </c>
      <c r="C80" s="16">
        <f>21613.05872+541.02312</f>
        <v>22154.081840000003</v>
      </c>
      <c r="D80" s="16">
        <v>27324.696690000001</v>
      </c>
      <c r="E80" s="16">
        <f>32663.337-6500-899.377</f>
        <v>25263.96</v>
      </c>
      <c r="F80" s="16">
        <v>24988.337</v>
      </c>
      <c r="G80" s="16">
        <v>26488.337</v>
      </c>
    </row>
    <row r="81" spans="1:8" ht="66" outlineLevel="3" x14ac:dyDescent="0.3">
      <c r="A81" s="5" t="s">
        <v>330</v>
      </c>
      <c r="B81" s="3" t="s">
        <v>331</v>
      </c>
      <c r="C81" s="16">
        <v>0</v>
      </c>
      <c r="D81" s="16">
        <v>1043</v>
      </c>
      <c r="E81" s="16">
        <v>0</v>
      </c>
      <c r="F81" s="16">
        <v>0</v>
      </c>
      <c r="G81" s="16">
        <v>0</v>
      </c>
    </row>
    <row r="82" spans="1:8" ht="27" customHeight="1" outlineLevel="2" x14ac:dyDescent="0.3">
      <c r="A82" s="5" t="s">
        <v>106</v>
      </c>
      <c r="B82" s="3" t="s">
        <v>107</v>
      </c>
      <c r="C82" s="17">
        <f>C83+C84+C85</f>
        <v>658.17352000000005</v>
      </c>
      <c r="D82" s="17">
        <f t="shared" ref="D82:G82" si="12">D83+D84+D85</f>
        <v>3077.57</v>
      </c>
      <c r="E82" s="17">
        <f t="shared" si="12"/>
        <v>365</v>
      </c>
      <c r="F82" s="17">
        <f t="shared" si="12"/>
        <v>365</v>
      </c>
      <c r="G82" s="17">
        <f t="shared" si="12"/>
        <v>365</v>
      </c>
    </row>
    <row r="83" spans="1:8" ht="52.8" outlineLevel="3" x14ac:dyDescent="0.3">
      <c r="A83" s="5" t="s">
        <v>108</v>
      </c>
      <c r="B83" s="3" t="s">
        <v>109</v>
      </c>
      <c r="C83" s="16">
        <v>345.24</v>
      </c>
      <c r="D83" s="16">
        <v>442</v>
      </c>
      <c r="E83" s="16">
        <v>240</v>
      </c>
      <c r="F83" s="16">
        <v>240</v>
      </c>
      <c r="G83" s="16">
        <v>240</v>
      </c>
    </row>
    <row r="84" spans="1:8" ht="28.2" customHeight="1" outlineLevel="3" x14ac:dyDescent="0.3">
      <c r="A84" s="5" t="s">
        <v>110</v>
      </c>
      <c r="B84" s="3" t="s">
        <v>111</v>
      </c>
      <c r="C84" s="16">
        <v>312.93351999999999</v>
      </c>
      <c r="D84" s="16">
        <v>73</v>
      </c>
      <c r="E84" s="16">
        <v>125</v>
      </c>
      <c r="F84" s="16">
        <v>125</v>
      </c>
      <c r="G84" s="16">
        <v>125</v>
      </c>
    </row>
    <row r="85" spans="1:8" ht="17.399999999999999" customHeight="1" outlineLevel="3" x14ac:dyDescent="0.3">
      <c r="A85" s="5" t="s">
        <v>332</v>
      </c>
      <c r="B85" s="3" t="s">
        <v>333</v>
      </c>
      <c r="C85" s="16">
        <v>0</v>
      </c>
      <c r="D85" s="16">
        <v>2562.5700000000002</v>
      </c>
      <c r="E85" s="16">
        <v>0</v>
      </c>
      <c r="F85" s="16">
        <v>0</v>
      </c>
      <c r="G85" s="16">
        <v>0</v>
      </c>
    </row>
    <row r="86" spans="1:8" ht="39.6" x14ac:dyDescent="0.3">
      <c r="A86" s="2" t="s">
        <v>281</v>
      </c>
      <c r="B86" s="6" t="s">
        <v>112</v>
      </c>
      <c r="C86" s="18">
        <f>C87+C91</f>
        <v>8500.9488499999989</v>
      </c>
      <c r="D86" s="18">
        <f>D87+D91</f>
        <v>36323.713309999999</v>
      </c>
      <c r="E86" s="18">
        <f>E87+E91</f>
        <v>1768.223</v>
      </c>
      <c r="F86" s="18">
        <f>F87+F91</f>
        <v>1467.223</v>
      </c>
      <c r="G86" s="18">
        <f>G87+G91</f>
        <v>1000</v>
      </c>
    </row>
    <row r="87" spans="1:8" ht="26.4" outlineLevel="2" x14ac:dyDescent="0.3">
      <c r="A87" s="5" t="s">
        <v>113</v>
      </c>
      <c r="B87" s="3" t="s">
        <v>114</v>
      </c>
      <c r="C87" s="17">
        <f>C88+C89+C90</f>
        <v>887.46828000000005</v>
      </c>
      <c r="D87" s="17">
        <f t="shared" ref="D87:G87" si="13">D88+D89+D90</f>
        <v>2979.81574</v>
      </c>
      <c r="E87" s="17">
        <f t="shared" si="13"/>
        <v>990</v>
      </c>
      <c r="F87" s="17">
        <f t="shared" si="13"/>
        <v>1000</v>
      </c>
      <c r="G87" s="17">
        <f t="shared" si="13"/>
        <v>1000</v>
      </c>
    </row>
    <row r="88" spans="1:8" ht="26.4" outlineLevel="3" x14ac:dyDescent="0.3">
      <c r="A88" s="5" t="s">
        <v>115</v>
      </c>
      <c r="B88" s="3" t="s">
        <v>116</v>
      </c>
      <c r="C88" s="16">
        <f>643.74+100+45</f>
        <v>788.74</v>
      </c>
      <c r="D88" s="16">
        <v>979.81574000000001</v>
      </c>
      <c r="E88" s="16">
        <f>790+150+50</f>
        <v>990</v>
      </c>
      <c r="F88" s="16">
        <v>1000</v>
      </c>
      <c r="G88" s="16">
        <v>1000</v>
      </c>
    </row>
    <row r="89" spans="1:8" ht="26.4" outlineLevel="3" x14ac:dyDescent="0.3">
      <c r="A89" s="30" t="s">
        <v>336</v>
      </c>
      <c r="B89" s="31" t="s">
        <v>337</v>
      </c>
      <c r="C89" s="16">
        <v>98.728279999999998</v>
      </c>
      <c r="D89" s="16">
        <v>0</v>
      </c>
      <c r="E89" s="16">
        <v>0</v>
      </c>
      <c r="F89" s="16">
        <v>0</v>
      </c>
      <c r="G89" s="16">
        <v>0</v>
      </c>
    </row>
    <row r="90" spans="1:8" ht="39.6" outlineLevel="3" x14ac:dyDescent="0.3">
      <c r="A90" s="5" t="s">
        <v>334</v>
      </c>
      <c r="B90" s="3" t="s">
        <v>335</v>
      </c>
      <c r="C90" s="16">
        <v>0</v>
      </c>
      <c r="D90" s="16">
        <v>2000</v>
      </c>
      <c r="E90" s="16">
        <v>0</v>
      </c>
      <c r="F90" s="16">
        <v>0</v>
      </c>
      <c r="G90" s="16">
        <v>0</v>
      </c>
    </row>
    <row r="91" spans="1:8" ht="26.4" outlineLevel="2" x14ac:dyDescent="0.3">
      <c r="A91" s="5" t="s">
        <v>117</v>
      </c>
      <c r="B91" s="3" t="s">
        <v>118</v>
      </c>
      <c r="C91" s="17">
        <f>C92+C93+C94+C95+C96+C97+C98</f>
        <v>7613.4805699999988</v>
      </c>
      <c r="D91" s="17">
        <f t="shared" ref="D91:G91" si="14">D92+D93+D94+D95+D96+D97+D98</f>
        <v>33343.897570000001</v>
      </c>
      <c r="E91" s="17">
        <f t="shared" si="14"/>
        <v>778.22299999999996</v>
      </c>
      <c r="F91" s="17">
        <f t="shared" si="14"/>
        <v>467.22300000000001</v>
      </c>
      <c r="G91" s="17">
        <f t="shared" si="14"/>
        <v>0</v>
      </c>
    </row>
    <row r="92" spans="1:8" ht="26.4" outlineLevel="2" x14ac:dyDescent="0.3">
      <c r="A92" s="30" t="s">
        <v>338</v>
      </c>
      <c r="B92" s="31" t="s">
        <v>339</v>
      </c>
      <c r="C92" s="16">
        <v>3113.8748999999998</v>
      </c>
      <c r="D92" s="16">
        <v>0</v>
      </c>
      <c r="E92" s="16">
        <v>0</v>
      </c>
      <c r="F92" s="16">
        <v>0</v>
      </c>
      <c r="G92" s="16">
        <v>0</v>
      </c>
    </row>
    <row r="93" spans="1:8" ht="40.799999999999997" customHeight="1" outlineLevel="3" x14ac:dyDescent="0.3">
      <c r="A93" s="5" t="s">
        <v>119</v>
      </c>
      <c r="B93" s="3" t="s">
        <v>120</v>
      </c>
      <c r="C93" s="16">
        <v>0</v>
      </c>
      <c r="D93" s="16">
        <v>950</v>
      </c>
      <c r="E93" s="16">
        <v>0</v>
      </c>
      <c r="F93" s="16">
        <v>0</v>
      </c>
      <c r="G93" s="16">
        <v>0</v>
      </c>
    </row>
    <row r="94" spans="1:8" ht="28.8" customHeight="1" outlineLevel="3" x14ac:dyDescent="0.3">
      <c r="A94" s="5" t="s">
        <v>121</v>
      </c>
      <c r="B94" s="3" t="s">
        <v>122</v>
      </c>
      <c r="C94" s="16">
        <v>2364.6174999999998</v>
      </c>
      <c r="D94" s="16">
        <v>31086</v>
      </c>
      <c r="E94" s="16">
        <v>0</v>
      </c>
      <c r="F94" s="16">
        <v>0</v>
      </c>
      <c r="G94" s="16">
        <v>0</v>
      </c>
    </row>
    <row r="95" spans="1:8" ht="41.4" customHeight="1" outlineLevel="3" x14ac:dyDescent="0.3">
      <c r="A95" s="5" t="s">
        <v>123</v>
      </c>
      <c r="B95" s="3" t="s">
        <v>124</v>
      </c>
      <c r="C95" s="16">
        <v>0</v>
      </c>
      <c r="D95" s="16">
        <v>29.381440000000001</v>
      </c>
      <c r="E95" s="16">
        <v>0</v>
      </c>
      <c r="F95" s="16">
        <v>0</v>
      </c>
      <c r="G95" s="16">
        <v>0</v>
      </c>
    </row>
    <row r="96" spans="1:8" ht="40.200000000000003" customHeight="1" outlineLevel="3" x14ac:dyDescent="0.3">
      <c r="A96" s="5" t="s">
        <v>125</v>
      </c>
      <c r="B96" s="3" t="s">
        <v>126</v>
      </c>
      <c r="C96" s="16">
        <v>73.132499999999993</v>
      </c>
      <c r="D96" s="16">
        <v>1278.51613</v>
      </c>
      <c r="E96" s="16">
        <f>467.223+311</f>
        <v>778.22299999999996</v>
      </c>
      <c r="F96" s="16">
        <v>467.22300000000001</v>
      </c>
      <c r="G96" s="16">
        <v>0</v>
      </c>
      <c r="H96" s="22"/>
    </row>
    <row r="97" spans="1:8" ht="40.200000000000003" customHeight="1" outlineLevel="3" x14ac:dyDescent="0.3">
      <c r="A97" s="30" t="s">
        <v>340</v>
      </c>
      <c r="B97" s="32" t="s">
        <v>341</v>
      </c>
      <c r="C97" s="16">
        <v>2000</v>
      </c>
      <c r="D97" s="16">
        <v>0</v>
      </c>
      <c r="E97" s="16">
        <v>0</v>
      </c>
      <c r="F97" s="16">
        <v>0</v>
      </c>
      <c r="G97" s="16">
        <v>0</v>
      </c>
      <c r="H97" s="22"/>
    </row>
    <row r="98" spans="1:8" ht="40.200000000000003" customHeight="1" outlineLevel="3" x14ac:dyDescent="0.3">
      <c r="A98" s="30" t="s">
        <v>342</v>
      </c>
      <c r="B98" s="31" t="s">
        <v>343</v>
      </c>
      <c r="C98" s="16">
        <v>61.855670000000003</v>
      </c>
      <c r="D98" s="16">
        <v>0</v>
      </c>
      <c r="E98" s="16">
        <v>0</v>
      </c>
      <c r="F98" s="16">
        <v>0</v>
      </c>
      <c r="G98" s="16">
        <v>0</v>
      </c>
      <c r="H98" s="22"/>
    </row>
    <row r="99" spans="1:8" ht="40.200000000000003" customHeight="1" x14ac:dyDescent="0.3">
      <c r="A99" s="2" t="s">
        <v>294</v>
      </c>
      <c r="B99" s="6" t="s">
        <v>127</v>
      </c>
      <c r="C99" s="18">
        <f t="shared" ref="C99:G100" si="15">C100</f>
        <v>1415.2239999999999</v>
      </c>
      <c r="D99" s="18">
        <f t="shared" si="15"/>
        <v>1044.6479999999999</v>
      </c>
      <c r="E99" s="18">
        <f t="shared" si="15"/>
        <v>1046.2179999999998</v>
      </c>
      <c r="F99" s="18">
        <f t="shared" si="15"/>
        <v>1046.2179999999998</v>
      </c>
      <c r="G99" s="18">
        <f t="shared" si="15"/>
        <v>1046.2179999999998</v>
      </c>
    </row>
    <row r="100" spans="1:8" ht="39.6" outlineLevel="2" x14ac:dyDescent="0.3">
      <c r="A100" s="5" t="s">
        <v>128</v>
      </c>
      <c r="B100" s="3" t="s">
        <v>129</v>
      </c>
      <c r="C100" s="17">
        <f t="shared" si="15"/>
        <v>1415.2239999999999</v>
      </c>
      <c r="D100" s="17">
        <f t="shared" si="15"/>
        <v>1044.6479999999999</v>
      </c>
      <c r="E100" s="17">
        <f t="shared" si="15"/>
        <v>1046.2179999999998</v>
      </c>
      <c r="F100" s="17">
        <f t="shared" si="15"/>
        <v>1046.2179999999998</v>
      </c>
      <c r="G100" s="17">
        <f t="shared" si="15"/>
        <v>1046.2179999999998</v>
      </c>
    </row>
    <row r="101" spans="1:8" ht="41.4" customHeight="1" outlineLevel="3" x14ac:dyDescent="0.3">
      <c r="A101" s="5" t="s">
        <v>130</v>
      </c>
      <c r="B101" s="3" t="s">
        <v>131</v>
      </c>
      <c r="C101" s="16">
        <v>1415.2239999999999</v>
      </c>
      <c r="D101" s="16">
        <v>1044.6479999999999</v>
      </c>
      <c r="E101" s="16">
        <f>30+29.402+11.166+434.25+461.4+80</f>
        <v>1046.2179999999998</v>
      </c>
      <c r="F101" s="16">
        <f>30+29.402+11.166+434.25+461.4+80</f>
        <v>1046.2179999999998</v>
      </c>
      <c r="G101" s="16">
        <f>30+29.402+11.166+434.25+461.4+80</f>
        <v>1046.2179999999998</v>
      </c>
    </row>
    <row r="102" spans="1:8" ht="39.6" x14ac:dyDescent="0.3">
      <c r="A102" s="2" t="s">
        <v>282</v>
      </c>
      <c r="B102" s="6" t="s">
        <v>132</v>
      </c>
      <c r="C102" s="18">
        <f t="shared" ref="C102:G103" si="16">C103</f>
        <v>450</v>
      </c>
      <c r="D102" s="18">
        <f t="shared" si="16"/>
        <v>1400</v>
      </c>
      <c r="E102" s="18">
        <f t="shared" si="16"/>
        <v>760</v>
      </c>
      <c r="F102" s="18">
        <f t="shared" si="16"/>
        <v>760</v>
      </c>
      <c r="G102" s="18">
        <f t="shared" si="16"/>
        <v>760</v>
      </c>
    </row>
    <row r="103" spans="1:8" ht="26.4" outlineLevel="2" x14ac:dyDescent="0.3">
      <c r="A103" s="5" t="s">
        <v>133</v>
      </c>
      <c r="B103" s="3" t="s">
        <v>134</v>
      </c>
      <c r="C103" s="17">
        <f t="shared" si="16"/>
        <v>450</v>
      </c>
      <c r="D103" s="17">
        <f t="shared" si="16"/>
        <v>1400</v>
      </c>
      <c r="E103" s="17">
        <f t="shared" si="16"/>
        <v>760</v>
      </c>
      <c r="F103" s="17">
        <f t="shared" si="16"/>
        <v>760</v>
      </c>
      <c r="G103" s="17">
        <f t="shared" si="16"/>
        <v>760</v>
      </c>
    </row>
    <row r="104" spans="1:8" ht="43.5" customHeight="1" outlineLevel="3" x14ac:dyDescent="0.3">
      <c r="A104" s="5" t="s">
        <v>135</v>
      </c>
      <c r="B104" s="3" t="s">
        <v>136</v>
      </c>
      <c r="C104" s="16">
        <v>450</v>
      </c>
      <c r="D104" s="16">
        <v>1400</v>
      </c>
      <c r="E104" s="16">
        <v>760</v>
      </c>
      <c r="F104" s="16">
        <v>760</v>
      </c>
      <c r="G104" s="16">
        <v>760</v>
      </c>
    </row>
    <row r="105" spans="1:8" ht="39.6" x14ac:dyDescent="0.3">
      <c r="A105" s="2" t="s">
        <v>137</v>
      </c>
      <c r="B105" s="6" t="s">
        <v>138</v>
      </c>
      <c r="C105" s="18">
        <f t="shared" ref="C105:G106" si="17">C106</f>
        <v>50</v>
      </c>
      <c r="D105" s="18">
        <f t="shared" si="17"/>
        <v>50</v>
      </c>
      <c r="E105" s="18">
        <f t="shared" si="17"/>
        <v>50</v>
      </c>
      <c r="F105" s="18">
        <f t="shared" si="17"/>
        <v>50</v>
      </c>
      <c r="G105" s="18">
        <f t="shared" si="17"/>
        <v>20</v>
      </c>
    </row>
    <row r="106" spans="1:8" ht="26.4" outlineLevel="2" x14ac:dyDescent="0.3">
      <c r="A106" s="5" t="s">
        <v>139</v>
      </c>
      <c r="B106" s="3" t="s">
        <v>140</v>
      </c>
      <c r="C106" s="17">
        <f t="shared" si="17"/>
        <v>50</v>
      </c>
      <c r="D106" s="17">
        <f t="shared" si="17"/>
        <v>50</v>
      </c>
      <c r="E106" s="17">
        <f t="shared" si="17"/>
        <v>50</v>
      </c>
      <c r="F106" s="17">
        <f t="shared" si="17"/>
        <v>50</v>
      </c>
      <c r="G106" s="17">
        <f t="shared" si="17"/>
        <v>20</v>
      </c>
    </row>
    <row r="107" spans="1:8" outlineLevel="3" x14ac:dyDescent="0.3">
      <c r="A107" s="5" t="s">
        <v>141</v>
      </c>
      <c r="B107" s="3" t="s">
        <v>142</v>
      </c>
      <c r="C107" s="16">
        <v>50</v>
      </c>
      <c r="D107" s="16">
        <v>50</v>
      </c>
      <c r="E107" s="16">
        <v>50</v>
      </c>
      <c r="F107" s="16">
        <v>50</v>
      </c>
      <c r="G107" s="16">
        <v>20</v>
      </c>
    </row>
    <row r="108" spans="1:8" ht="52.8" x14ac:dyDescent="0.3">
      <c r="A108" s="2" t="s">
        <v>283</v>
      </c>
      <c r="B108" s="6" t="s">
        <v>143</v>
      </c>
      <c r="C108" s="18">
        <f>C109</f>
        <v>943.92376000000002</v>
      </c>
      <c r="D108" s="18">
        <f>D109</f>
        <v>1954</v>
      </c>
      <c r="E108" s="18">
        <f>E109</f>
        <v>2054</v>
      </c>
      <c r="F108" s="18">
        <f>F109</f>
        <v>2054</v>
      </c>
      <c r="G108" s="18">
        <f>G109</f>
        <v>2054</v>
      </c>
    </row>
    <row r="109" spans="1:8" ht="26.4" outlineLevel="2" x14ac:dyDescent="0.3">
      <c r="A109" s="5" t="s">
        <v>144</v>
      </c>
      <c r="B109" s="3" t="s">
        <v>145</v>
      </c>
      <c r="C109" s="17">
        <f>C110+C111+C112</f>
        <v>943.92376000000002</v>
      </c>
      <c r="D109" s="17">
        <f>D110+D111+D112</f>
        <v>1954</v>
      </c>
      <c r="E109" s="17">
        <f>E110+E111+E112</f>
        <v>2054</v>
      </c>
      <c r="F109" s="17">
        <f>F110+F111+F112</f>
        <v>2054</v>
      </c>
      <c r="G109" s="17">
        <f>G110+G111+G112</f>
        <v>2054</v>
      </c>
    </row>
    <row r="110" spans="1:8" outlineLevel="3" x14ac:dyDescent="0.3">
      <c r="A110" s="5" t="s">
        <v>146</v>
      </c>
      <c r="B110" s="3" t="s">
        <v>147</v>
      </c>
      <c r="C110" s="16">
        <v>34.52111</v>
      </c>
      <c r="D110" s="16">
        <v>54</v>
      </c>
      <c r="E110" s="16">
        <v>54</v>
      </c>
      <c r="F110" s="16">
        <v>54</v>
      </c>
      <c r="G110" s="16">
        <v>54</v>
      </c>
    </row>
    <row r="111" spans="1:8" ht="26.4" outlineLevel="3" x14ac:dyDescent="0.3">
      <c r="A111" s="5" t="s">
        <v>148</v>
      </c>
      <c r="B111" s="3" t="s">
        <v>149</v>
      </c>
      <c r="C111" s="16">
        <v>909.40264999999999</v>
      </c>
      <c r="D111" s="16">
        <v>900</v>
      </c>
      <c r="E111" s="16">
        <v>1000</v>
      </c>
      <c r="F111" s="16">
        <v>1000</v>
      </c>
      <c r="G111" s="16">
        <v>1000</v>
      </c>
    </row>
    <row r="112" spans="1:8" outlineLevel="3" x14ac:dyDescent="0.3">
      <c r="A112" s="5" t="s">
        <v>150</v>
      </c>
      <c r="B112" s="3" t="s">
        <v>151</v>
      </c>
      <c r="C112" s="16">
        <v>0</v>
      </c>
      <c r="D112" s="16">
        <v>1000</v>
      </c>
      <c r="E112" s="16">
        <v>1000</v>
      </c>
      <c r="F112" s="16">
        <v>1000</v>
      </c>
      <c r="G112" s="16">
        <v>1000</v>
      </c>
    </row>
    <row r="113" spans="1:7" ht="39.6" x14ac:dyDescent="0.3">
      <c r="A113" s="2" t="s">
        <v>284</v>
      </c>
      <c r="B113" s="6" t="s">
        <v>152</v>
      </c>
      <c r="C113" s="18">
        <f>C114+C122+C127</f>
        <v>28868.03644</v>
      </c>
      <c r="D113" s="18">
        <f>D114+D122+D127</f>
        <v>38829.047299999998</v>
      </c>
      <c r="E113" s="18">
        <f>E114+E122+E127</f>
        <v>17947.223000000002</v>
      </c>
      <c r="F113" s="18">
        <f>F114+F122+F127</f>
        <v>19478.222999999998</v>
      </c>
      <c r="G113" s="18">
        <f>G114+G122+G127</f>
        <v>19478.222999999998</v>
      </c>
    </row>
    <row r="114" spans="1:7" ht="27.6" customHeight="1" outlineLevel="1" x14ac:dyDescent="0.3">
      <c r="A114" s="5" t="s">
        <v>153</v>
      </c>
      <c r="B114" s="3" t="s">
        <v>154</v>
      </c>
      <c r="C114" s="17">
        <f>C115</f>
        <v>24611.66531</v>
      </c>
      <c r="D114" s="17">
        <f>D115</f>
        <v>30658.8243</v>
      </c>
      <c r="E114" s="17">
        <f>E115</f>
        <v>13644.000000000002</v>
      </c>
      <c r="F114" s="17">
        <f>F115</f>
        <v>14775</v>
      </c>
      <c r="G114" s="17">
        <f>G115</f>
        <v>14775</v>
      </c>
    </row>
    <row r="115" spans="1:7" ht="39.6" outlineLevel="2" x14ac:dyDescent="0.3">
      <c r="A115" s="5" t="s">
        <v>155</v>
      </c>
      <c r="B115" s="3" t="s">
        <v>156</v>
      </c>
      <c r="C115" s="17">
        <f>C116+C117+C118+C119+C120+C121</f>
        <v>24611.66531</v>
      </c>
      <c r="D115" s="17">
        <f>D116+D117+D118+D119+D120+D121</f>
        <v>30658.8243</v>
      </c>
      <c r="E115" s="17">
        <f>E116+E117+E118+E119+E120+E121</f>
        <v>13644.000000000002</v>
      </c>
      <c r="F115" s="17">
        <f>F116+F117+F118+F119+F120+F121</f>
        <v>14775</v>
      </c>
      <c r="G115" s="17">
        <f>G116+G117+G118+G119+G120+G121</f>
        <v>14775</v>
      </c>
    </row>
    <row r="116" spans="1:7" ht="39.6" outlineLevel="2" x14ac:dyDescent="0.3">
      <c r="A116" s="5" t="s">
        <v>275</v>
      </c>
      <c r="B116" s="44">
        <v>1110100010</v>
      </c>
      <c r="C116" s="16">
        <v>0</v>
      </c>
      <c r="D116" s="16">
        <v>0</v>
      </c>
      <c r="E116" s="16">
        <v>1500</v>
      </c>
      <c r="F116" s="16">
        <v>0</v>
      </c>
      <c r="G116" s="16">
        <v>0</v>
      </c>
    </row>
    <row r="117" spans="1:7" ht="17.25" customHeight="1" outlineLevel="3" x14ac:dyDescent="0.3">
      <c r="A117" s="5" t="s">
        <v>157</v>
      </c>
      <c r="B117" s="3" t="s">
        <v>158</v>
      </c>
      <c r="C117" s="19">
        <v>9907.3389800000004</v>
      </c>
      <c r="D117" s="19">
        <v>16843.28384</v>
      </c>
      <c r="E117" s="19">
        <v>9799.3770000000004</v>
      </c>
      <c r="F117" s="19">
        <v>10775</v>
      </c>
      <c r="G117" s="19">
        <v>10775</v>
      </c>
    </row>
    <row r="118" spans="1:7" ht="18" customHeight="1" outlineLevel="3" x14ac:dyDescent="0.3">
      <c r="A118" s="5" t="s">
        <v>159</v>
      </c>
      <c r="B118" s="3" t="s">
        <v>160</v>
      </c>
      <c r="C118" s="19">
        <v>1972.5771299999999</v>
      </c>
      <c r="D118" s="19">
        <v>4537.1899400000002</v>
      </c>
      <c r="E118" s="19">
        <v>2000</v>
      </c>
      <c r="F118" s="19">
        <v>4000</v>
      </c>
      <c r="G118" s="19">
        <v>4000</v>
      </c>
    </row>
    <row r="119" spans="1:7" ht="54.6" customHeight="1" outlineLevel="3" x14ac:dyDescent="0.3">
      <c r="A119" s="5" t="s">
        <v>273</v>
      </c>
      <c r="B119" s="3" t="s">
        <v>274</v>
      </c>
      <c r="C119" s="16">
        <v>0</v>
      </c>
      <c r="D119" s="16">
        <v>0</v>
      </c>
      <c r="E119" s="16">
        <v>97.2</v>
      </c>
      <c r="F119" s="16">
        <v>0</v>
      </c>
      <c r="G119" s="16">
        <v>0</v>
      </c>
    </row>
    <row r="120" spans="1:7" ht="25.8" customHeight="1" outlineLevel="3" x14ac:dyDescent="0.3">
      <c r="A120" s="5" t="s">
        <v>161</v>
      </c>
      <c r="B120" s="3" t="s">
        <v>162</v>
      </c>
      <c r="C120" s="16">
        <v>12349.79673</v>
      </c>
      <c r="D120" s="16">
        <v>9000</v>
      </c>
      <c r="E120" s="16">
        <v>0</v>
      </c>
      <c r="F120" s="16">
        <v>0</v>
      </c>
      <c r="G120" s="16">
        <v>0</v>
      </c>
    </row>
    <row r="121" spans="1:7" ht="28.8" customHeight="1" outlineLevel="3" x14ac:dyDescent="0.3">
      <c r="A121" s="5" t="s">
        <v>163</v>
      </c>
      <c r="B121" s="3" t="s">
        <v>164</v>
      </c>
      <c r="C121" s="16">
        <v>381.95247000000001</v>
      </c>
      <c r="D121" s="16">
        <v>278.35052000000002</v>
      </c>
      <c r="E121" s="16">
        <f>231.959+15.464</f>
        <v>247.423</v>
      </c>
      <c r="F121" s="16">
        <v>0</v>
      </c>
      <c r="G121" s="16">
        <v>0</v>
      </c>
    </row>
    <row r="122" spans="1:7" ht="26.4" outlineLevel="1" x14ac:dyDescent="0.3">
      <c r="A122" s="5" t="s">
        <v>165</v>
      </c>
      <c r="B122" s="3" t="s">
        <v>166</v>
      </c>
      <c r="C122" s="17">
        <f>C123</f>
        <v>3289.4144099999999</v>
      </c>
      <c r="D122" s="17">
        <f>D123</f>
        <v>6670.223</v>
      </c>
      <c r="E122" s="17">
        <f>E123</f>
        <v>3203.223</v>
      </c>
      <c r="F122" s="17">
        <f>F123</f>
        <v>3203.223</v>
      </c>
      <c r="G122" s="17">
        <f>G123</f>
        <v>3203.223</v>
      </c>
    </row>
    <row r="123" spans="1:7" ht="26.4" outlineLevel="2" x14ac:dyDescent="0.3">
      <c r="A123" s="5" t="s">
        <v>167</v>
      </c>
      <c r="B123" s="3" t="s">
        <v>168</v>
      </c>
      <c r="C123" s="17">
        <f>C124+C125+C126</f>
        <v>3289.4144099999999</v>
      </c>
      <c r="D123" s="17">
        <f t="shared" ref="D123:G123" si="18">D124+D125+D126</f>
        <v>6670.223</v>
      </c>
      <c r="E123" s="17">
        <f t="shared" si="18"/>
        <v>3203.223</v>
      </c>
      <c r="F123" s="17">
        <f t="shared" si="18"/>
        <v>3203.223</v>
      </c>
      <c r="G123" s="17">
        <f t="shared" si="18"/>
        <v>3203.223</v>
      </c>
    </row>
    <row r="124" spans="1:7" ht="26.4" outlineLevel="2" x14ac:dyDescent="0.3">
      <c r="A124" s="5" t="s">
        <v>344</v>
      </c>
      <c r="B124" s="3" t="s">
        <v>345</v>
      </c>
      <c r="C124" s="16">
        <v>0</v>
      </c>
      <c r="D124" s="16">
        <v>3467</v>
      </c>
      <c r="E124" s="16">
        <v>0</v>
      </c>
      <c r="F124" s="16">
        <v>0</v>
      </c>
      <c r="G124" s="16">
        <v>0</v>
      </c>
    </row>
    <row r="125" spans="1:7" ht="52.8" outlineLevel="3" x14ac:dyDescent="0.3">
      <c r="A125" s="5" t="s">
        <v>169</v>
      </c>
      <c r="B125" s="3" t="s">
        <v>170</v>
      </c>
      <c r="C125" s="16">
        <v>3286.1914099999999</v>
      </c>
      <c r="D125" s="16">
        <v>3200</v>
      </c>
      <c r="E125" s="16">
        <v>3200</v>
      </c>
      <c r="F125" s="16">
        <v>3200</v>
      </c>
      <c r="G125" s="16">
        <v>3200</v>
      </c>
    </row>
    <row r="126" spans="1:7" ht="42.75" customHeight="1" outlineLevel="3" x14ac:dyDescent="0.3">
      <c r="A126" s="5" t="s">
        <v>171</v>
      </c>
      <c r="B126" s="3" t="s">
        <v>172</v>
      </c>
      <c r="C126" s="16">
        <v>3.2229999999999999</v>
      </c>
      <c r="D126" s="16">
        <v>3.2229999999999999</v>
      </c>
      <c r="E126" s="16">
        <v>3.2229999999999999</v>
      </c>
      <c r="F126" s="16">
        <v>3.2229999999999999</v>
      </c>
      <c r="G126" s="16">
        <v>3.2229999999999999</v>
      </c>
    </row>
    <row r="127" spans="1:7" ht="29.4" customHeight="1" outlineLevel="1" x14ac:dyDescent="0.3">
      <c r="A127" s="5" t="s">
        <v>173</v>
      </c>
      <c r="B127" s="3" t="s">
        <v>174</v>
      </c>
      <c r="C127" s="17">
        <f t="shared" ref="C127:G128" si="19">C128</f>
        <v>966.95672000000002</v>
      </c>
      <c r="D127" s="17">
        <f t="shared" si="19"/>
        <v>1500</v>
      </c>
      <c r="E127" s="17">
        <f t="shared" si="19"/>
        <v>1100</v>
      </c>
      <c r="F127" s="17">
        <f t="shared" si="19"/>
        <v>1500</v>
      </c>
      <c r="G127" s="17">
        <f t="shared" si="19"/>
        <v>1500</v>
      </c>
    </row>
    <row r="128" spans="1:7" ht="26.4" outlineLevel="2" x14ac:dyDescent="0.3">
      <c r="A128" s="5" t="s">
        <v>175</v>
      </c>
      <c r="B128" s="3" t="s">
        <v>176</v>
      </c>
      <c r="C128" s="17">
        <f t="shared" si="19"/>
        <v>966.95672000000002</v>
      </c>
      <c r="D128" s="17">
        <f t="shared" si="19"/>
        <v>1500</v>
      </c>
      <c r="E128" s="17">
        <f t="shared" si="19"/>
        <v>1100</v>
      </c>
      <c r="F128" s="17">
        <f t="shared" si="19"/>
        <v>1500</v>
      </c>
      <c r="G128" s="17">
        <f t="shared" si="19"/>
        <v>1500</v>
      </c>
    </row>
    <row r="129" spans="1:7" ht="26.4" outlineLevel="3" x14ac:dyDescent="0.3">
      <c r="A129" s="5" t="s">
        <v>177</v>
      </c>
      <c r="B129" s="3" t="s">
        <v>178</v>
      </c>
      <c r="C129" s="19">
        <v>966.95672000000002</v>
      </c>
      <c r="D129" s="19">
        <v>1500</v>
      </c>
      <c r="E129" s="19">
        <v>1100</v>
      </c>
      <c r="F129" s="19">
        <v>1500</v>
      </c>
      <c r="G129" s="19">
        <v>1500</v>
      </c>
    </row>
    <row r="130" spans="1:7" ht="39.6" x14ac:dyDescent="0.3">
      <c r="A130" s="2" t="s">
        <v>293</v>
      </c>
      <c r="B130" s="6" t="s">
        <v>179</v>
      </c>
      <c r="C130" s="18">
        <f>C131+C135+C141</f>
        <v>5675.4581500000004</v>
      </c>
      <c r="D130" s="18">
        <f>D131+D135+D141</f>
        <v>6335.3239800000001</v>
      </c>
      <c r="E130" s="18">
        <f>E131+E135+E141</f>
        <v>3064.1350000000002</v>
      </c>
      <c r="F130" s="18">
        <f>F131+F135+F141</f>
        <v>2900.1350000000002</v>
      </c>
      <c r="G130" s="18">
        <f>G131+G135+G141</f>
        <v>2090</v>
      </c>
    </row>
    <row r="131" spans="1:7" outlineLevel="1" x14ac:dyDescent="0.3">
      <c r="A131" s="5" t="s">
        <v>292</v>
      </c>
      <c r="B131" s="3" t="s">
        <v>180</v>
      </c>
      <c r="C131" s="17">
        <f t="shared" ref="C131:G131" si="20">C132</f>
        <v>108.2</v>
      </c>
      <c r="D131" s="17">
        <f t="shared" si="20"/>
        <v>656</v>
      </c>
      <c r="E131" s="17">
        <f t="shared" si="20"/>
        <v>564</v>
      </c>
      <c r="F131" s="17">
        <f t="shared" si="20"/>
        <v>564</v>
      </c>
      <c r="G131" s="17">
        <f t="shared" si="20"/>
        <v>0</v>
      </c>
    </row>
    <row r="132" spans="1:7" ht="26.4" outlineLevel="2" x14ac:dyDescent="0.3">
      <c r="A132" s="5" t="s">
        <v>181</v>
      </c>
      <c r="B132" s="3" t="s">
        <v>182</v>
      </c>
      <c r="C132" s="17">
        <f>C133+C134</f>
        <v>108.2</v>
      </c>
      <c r="D132" s="17">
        <f t="shared" ref="D132:G132" si="21">D133+D134</f>
        <v>656</v>
      </c>
      <c r="E132" s="17">
        <f t="shared" si="21"/>
        <v>564</v>
      </c>
      <c r="F132" s="17">
        <f t="shared" si="21"/>
        <v>564</v>
      </c>
      <c r="G132" s="17">
        <f t="shared" si="21"/>
        <v>0</v>
      </c>
    </row>
    <row r="133" spans="1:7" ht="39.6" outlineLevel="2" x14ac:dyDescent="0.3">
      <c r="A133" s="5" t="s">
        <v>346</v>
      </c>
      <c r="B133" s="3" t="s">
        <v>347</v>
      </c>
      <c r="C133" s="16">
        <v>108.2</v>
      </c>
      <c r="D133" s="16">
        <v>85</v>
      </c>
      <c r="E133" s="16">
        <v>0</v>
      </c>
      <c r="F133" s="16">
        <v>0</v>
      </c>
      <c r="G133" s="16">
        <v>0</v>
      </c>
    </row>
    <row r="134" spans="1:7" ht="52.8" outlineLevel="3" x14ac:dyDescent="0.3">
      <c r="A134" s="5" t="s">
        <v>183</v>
      </c>
      <c r="B134" s="3" t="s">
        <v>184</v>
      </c>
      <c r="C134" s="16">
        <v>0</v>
      </c>
      <c r="D134" s="16">
        <v>571</v>
      </c>
      <c r="E134" s="16">
        <v>564</v>
      </c>
      <c r="F134" s="16">
        <v>564</v>
      </c>
      <c r="G134" s="16">
        <v>0</v>
      </c>
    </row>
    <row r="135" spans="1:7" ht="26.4" outlineLevel="1" x14ac:dyDescent="0.3">
      <c r="A135" s="5" t="s">
        <v>185</v>
      </c>
      <c r="B135" s="3" t="s">
        <v>186</v>
      </c>
      <c r="C135" s="17">
        <f>C136+C139</f>
        <v>1896.1241300000002</v>
      </c>
      <c r="D135" s="17">
        <f>D136+D139</f>
        <v>5114.8150599999999</v>
      </c>
      <c r="E135" s="17">
        <f>E136+E139</f>
        <v>2390</v>
      </c>
      <c r="F135" s="17">
        <f>F136+F139</f>
        <v>2226</v>
      </c>
      <c r="G135" s="17">
        <f>G136+G139</f>
        <v>2090</v>
      </c>
    </row>
    <row r="136" spans="1:7" ht="26.4" outlineLevel="2" x14ac:dyDescent="0.3">
      <c r="A136" s="5" t="s">
        <v>187</v>
      </c>
      <c r="B136" s="3" t="s">
        <v>188</v>
      </c>
      <c r="C136" s="17">
        <f>C137+C138</f>
        <v>1806.7080000000001</v>
      </c>
      <c r="D136" s="17">
        <f t="shared" ref="D136:G136" si="22">D137+D138</f>
        <v>2564.8150599999999</v>
      </c>
      <c r="E136" s="17">
        <f t="shared" si="22"/>
        <v>2000</v>
      </c>
      <c r="F136" s="17">
        <f t="shared" si="22"/>
        <v>2000</v>
      </c>
      <c r="G136" s="17">
        <f t="shared" si="22"/>
        <v>2000</v>
      </c>
    </row>
    <row r="137" spans="1:7" ht="26.4" outlineLevel="3" x14ac:dyDescent="0.3">
      <c r="A137" s="5" t="s">
        <v>189</v>
      </c>
      <c r="B137" s="3" t="s">
        <v>190</v>
      </c>
      <c r="C137" s="16">
        <v>1806.7080000000001</v>
      </c>
      <c r="D137" s="16">
        <v>2032.8150599999999</v>
      </c>
      <c r="E137" s="16">
        <v>2000</v>
      </c>
      <c r="F137" s="16">
        <v>2000</v>
      </c>
      <c r="G137" s="16">
        <v>2000</v>
      </c>
    </row>
    <row r="138" spans="1:7" outlineLevel="3" x14ac:dyDescent="0.3">
      <c r="A138" s="5" t="s">
        <v>348</v>
      </c>
      <c r="B138" s="3" t="s">
        <v>349</v>
      </c>
      <c r="C138" s="16">
        <v>0</v>
      </c>
      <c r="D138" s="16">
        <v>532</v>
      </c>
      <c r="E138" s="16">
        <v>0</v>
      </c>
      <c r="F138" s="16">
        <v>0</v>
      </c>
      <c r="G138" s="16">
        <v>0</v>
      </c>
    </row>
    <row r="139" spans="1:7" ht="26.4" outlineLevel="2" x14ac:dyDescent="0.3">
      <c r="A139" s="5" t="s">
        <v>191</v>
      </c>
      <c r="B139" s="3" t="s">
        <v>192</v>
      </c>
      <c r="C139" s="17">
        <f>C140</f>
        <v>89.416129999999995</v>
      </c>
      <c r="D139" s="17">
        <f>D140</f>
        <v>2550</v>
      </c>
      <c r="E139" s="17">
        <f>E140</f>
        <v>390</v>
      </c>
      <c r="F139" s="17">
        <f>F140</f>
        <v>226</v>
      </c>
      <c r="G139" s="17">
        <f>G140</f>
        <v>90</v>
      </c>
    </row>
    <row r="140" spans="1:7" ht="26.4" outlineLevel="3" x14ac:dyDescent="0.3">
      <c r="A140" s="5" t="s">
        <v>193</v>
      </c>
      <c r="B140" s="3" t="s">
        <v>194</v>
      </c>
      <c r="C140" s="16">
        <v>89.416129999999995</v>
      </c>
      <c r="D140" s="16">
        <v>2550</v>
      </c>
      <c r="E140" s="16">
        <f>315+75</f>
        <v>390</v>
      </c>
      <c r="F140" s="16">
        <v>226</v>
      </c>
      <c r="G140" s="16">
        <v>90</v>
      </c>
    </row>
    <row r="141" spans="1:7" ht="26.4" outlineLevel="1" x14ac:dyDescent="0.3">
      <c r="A141" s="5" t="s">
        <v>195</v>
      </c>
      <c r="B141" s="3" t="s">
        <v>196</v>
      </c>
      <c r="C141" s="17">
        <f>C142</f>
        <v>3671.13402</v>
      </c>
      <c r="D141" s="17">
        <f>D142</f>
        <v>564.50891999999999</v>
      </c>
      <c r="E141" s="17">
        <f>E142</f>
        <v>110.13500000000001</v>
      </c>
      <c r="F141" s="17">
        <f>F142</f>
        <v>110.13500000000001</v>
      </c>
      <c r="G141" s="17">
        <f>G142</f>
        <v>0</v>
      </c>
    </row>
    <row r="142" spans="1:7" ht="26.4" outlineLevel="2" x14ac:dyDescent="0.3">
      <c r="A142" s="5" t="s">
        <v>197</v>
      </c>
      <c r="B142" s="3" t="s">
        <v>198</v>
      </c>
      <c r="C142" s="17">
        <f>C143+C144</f>
        <v>3671.13402</v>
      </c>
      <c r="D142" s="17">
        <f>D143+D144</f>
        <v>564.50891999999999</v>
      </c>
      <c r="E142" s="17">
        <f>E143+E144</f>
        <v>110.13500000000001</v>
      </c>
      <c r="F142" s="17">
        <f>F143+F144</f>
        <v>110.13500000000001</v>
      </c>
      <c r="G142" s="17">
        <f>G143+G144</f>
        <v>0</v>
      </c>
    </row>
    <row r="143" spans="1:7" ht="26.4" customHeight="1" outlineLevel="3" x14ac:dyDescent="0.3">
      <c r="A143" s="5" t="s">
        <v>199</v>
      </c>
      <c r="B143" s="3" t="s">
        <v>200</v>
      </c>
      <c r="C143" s="16">
        <v>3560.9999899999998</v>
      </c>
      <c r="D143" s="16">
        <v>487.18898000000002</v>
      </c>
      <c r="E143" s="16">
        <v>0</v>
      </c>
      <c r="F143" s="16">
        <v>0</v>
      </c>
      <c r="G143" s="16">
        <v>0</v>
      </c>
    </row>
    <row r="144" spans="1:7" ht="39.6" outlineLevel="3" x14ac:dyDescent="0.3">
      <c r="A144" s="5" t="s">
        <v>201</v>
      </c>
      <c r="B144" s="3" t="s">
        <v>202</v>
      </c>
      <c r="C144" s="16">
        <v>110.13403</v>
      </c>
      <c r="D144" s="16">
        <v>77.319940000000003</v>
      </c>
      <c r="E144" s="16">
        <v>110.13500000000001</v>
      </c>
      <c r="F144" s="16">
        <v>110.13500000000001</v>
      </c>
      <c r="G144" s="16">
        <v>0</v>
      </c>
    </row>
    <row r="145" spans="1:8" ht="52.8" x14ac:dyDescent="0.3">
      <c r="A145" s="2" t="s">
        <v>285</v>
      </c>
      <c r="B145" s="6" t="s">
        <v>203</v>
      </c>
      <c r="C145" s="18">
        <f>C146+C148</f>
        <v>30049.720139999998</v>
      </c>
      <c r="D145" s="18">
        <f>D146+D148</f>
        <v>40220.813699999999</v>
      </c>
      <c r="E145" s="18">
        <f>E146+E148</f>
        <v>40686.166000000005</v>
      </c>
      <c r="F145" s="18">
        <f>F146+F148</f>
        <v>40686.166000000005</v>
      </c>
      <c r="G145" s="18">
        <f>G146+G148</f>
        <v>40628.786</v>
      </c>
      <c r="H145" s="22"/>
    </row>
    <row r="146" spans="1:8" ht="26.4" outlineLevel="2" x14ac:dyDescent="0.3">
      <c r="A146" s="5" t="s">
        <v>204</v>
      </c>
      <c r="B146" s="3" t="s">
        <v>205</v>
      </c>
      <c r="C146" s="17">
        <f>C147</f>
        <v>8666.0201399999987</v>
      </c>
      <c r="D146" s="17">
        <f>D147</f>
        <v>10964.887699999999</v>
      </c>
      <c r="E146" s="17">
        <f>E147</f>
        <v>11323.19</v>
      </c>
      <c r="F146" s="17">
        <f>F147</f>
        <v>11323.19</v>
      </c>
      <c r="G146" s="17">
        <f>G147</f>
        <v>11323.19</v>
      </c>
    </row>
    <row r="147" spans="1:8" ht="39.6" outlineLevel="3" x14ac:dyDescent="0.3">
      <c r="A147" s="5" t="s">
        <v>69</v>
      </c>
      <c r="B147" s="3" t="s">
        <v>206</v>
      </c>
      <c r="C147" s="16">
        <f>745.21013+7920.10001+0.71</f>
        <v>8666.0201399999987</v>
      </c>
      <c r="D147" s="16">
        <v>10964.887699999999</v>
      </c>
      <c r="E147" s="16">
        <f>696+210.19+10417</f>
        <v>11323.19</v>
      </c>
      <c r="F147" s="16">
        <f>696+210.19+10417</f>
        <v>11323.19</v>
      </c>
      <c r="G147" s="16">
        <f>696+210.19+10417</f>
        <v>11323.19</v>
      </c>
    </row>
    <row r="148" spans="1:8" ht="25.8" customHeight="1" outlineLevel="2" x14ac:dyDescent="0.3">
      <c r="A148" s="5" t="s">
        <v>207</v>
      </c>
      <c r="B148" s="3" t="s">
        <v>208</v>
      </c>
      <c r="C148" s="17">
        <f>C149+C150</f>
        <v>21383.7</v>
      </c>
      <c r="D148" s="17">
        <f>D149+D150</f>
        <v>29255.925999999999</v>
      </c>
      <c r="E148" s="17">
        <f>E149+E150</f>
        <v>29362.976000000002</v>
      </c>
      <c r="F148" s="17">
        <f>F149+F150</f>
        <v>29362.976000000002</v>
      </c>
      <c r="G148" s="17">
        <f>G149+G150</f>
        <v>29305.596000000001</v>
      </c>
    </row>
    <row r="149" spans="1:8" ht="39.6" outlineLevel="3" x14ac:dyDescent="0.3">
      <c r="A149" s="5" t="s">
        <v>209</v>
      </c>
      <c r="B149" s="3" t="s">
        <v>210</v>
      </c>
      <c r="C149" s="19">
        <v>1510.354</v>
      </c>
      <c r="D149" s="19">
        <v>5100</v>
      </c>
      <c r="E149" s="19">
        <f>5400+57.38</f>
        <v>5457.38</v>
      </c>
      <c r="F149" s="19">
        <f>5400+57.38</f>
        <v>5457.38</v>
      </c>
      <c r="G149" s="19">
        <f>5400</f>
        <v>5400</v>
      </c>
    </row>
    <row r="150" spans="1:8" ht="54.6" customHeight="1" outlineLevel="3" x14ac:dyDescent="0.3">
      <c r="A150" s="5" t="s">
        <v>211</v>
      </c>
      <c r="B150" s="3" t="s">
        <v>212</v>
      </c>
      <c r="C150" s="19">
        <v>19873.346000000001</v>
      </c>
      <c r="D150" s="19">
        <v>24155.925999999999</v>
      </c>
      <c r="E150" s="19">
        <v>23905.596000000001</v>
      </c>
      <c r="F150" s="19">
        <v>23905.596000000001</v>
      </c>
      <c r="G150" s="19">
        <v>23905.596000000001</v>
      </c>
    </row>
    <row r="151" spans="1:8" ht="39.6" x14ac:dyDescent="0.3">
      <c r="A151" s="2" t="s">
        <v>213</v>
      </c>
      <c r="B151" s="6" t="s">
        <v>214</v>
      </c>
      <c r="C151" s="18">
        <f t="shared" ref="C151:G151" si="23">C152</f>
        <v>350</v>
      </c>
      <c r="D151" s="18">
        <f t="shared" si="23"/>
        <v>1270</v>
      </c>
      <c r="E151" s="18">
        <f t="shared" si="23"/>
        <v>50</v>
      </c>
      <c r="F151" s="18">
        <f t="shared" si="23"/>
        <v>50</v>
      </c>
      <c r="G151" s="18">
        <f t="shared" si="23"/>
        <v>50</v>
      </c>
    </row>
    <row r="152" spans="1:8" ht="26.4" customHeight="1" outlineLevel="2" x14ac:dyDescent="0.3">
      <c r="A152" s="5" t="s">
        <v>215</v>
      </c>
      <c r="B152" s="3" t="s">
        <v>216</v>
      </c>
      <c r="C152" s="17">
        <f>C153+C154</f>
        <v>350</v>
      </c>
      <c r="D152" s="17">
        <f t="shared" ref="D152:H152" si="24">D153+D154</f>
        <v>1270</v>
      </c>
      <c r="E152" s="17">
        <f t="shared" si="24"/>
        <v>50</v>
      </c>
      <c r="F152" s="17">
        <f t="shared" si="24"/>
        <v>50</v>
      </c>
      <c r="G152" s="17">
        <f t="shared" si="24"/>
        <v>50</v>
      </c>
      <c r="H152" s="29">
        <f t="shared" si="24"/>
        <v>0</v>
      </c>
    </row>
    <row r="153" spans="1:8" ht="66" outlineLevel="3" x14ac:dyDescent="0.3">
      <c r="A153" s="5" t="s">
        <v>217</v>
      </c>
      <c r="B153" s="3" t="s">
        <v>218</v>
      </c>
      <c r="C153" s="16">
        <f>88.8199+20</f>
        <v>108.8199</v>
      </c>
      <c r="D153" s="16">
        <v>120</v>
      </c>
      <c r="E153" s="16">
        <f>20+30</f>
        <v>50</v>
      </c>
      <c r="F153" s="16">
        <f>20+30</f>
        <v>50</v>
      </c>
      <c r="G153" s="16">
        <f>20+30</f>
        <v>50</v>
      </c>
    </row>
    <row r="154" spans="1:8" ht="26.4" outlineLevel="3" x14ac:dyDescent="0.3">
      <c r="A154" s="5" t="s">
        <v>350</v>
      </c>
      <c r="B154" s="3" t="s">
        <v>351</v>
      </c>
      <c r="C154" s="16">
        <v>241.18010000000001</v>
      </c>
      <c r="D154" s="16">
        <v>1150</v>
      </c>
      <c r="E154" s="16">
        <v>0</v>
      </c>
      <c r="F154" s="16">
        <v>0</v>
      </c>
      <c r="G154" s="16">
        <v>0</v>
      </c>
    </row>
    <row r="155" spans="1:8" ht="39.6" x14ac:dyDescent="0.3">
      <c r="A155" s="2" t="s">
        <v>219</v>
      </c>
      <c r="B155" s="6" t="s">
        <v>220</v>
      </c>
      <c r="C155" s="18">
        <f t="shared" ref="C155:G156" si="25">C156</f>
        <v>0</v>
      </c>
      <c r="D155" s="18">
        <f t="shared" si="25"/>
        <v>10</v>
      </c>
      <c r="E155" s="18">
        <f t="shared" si="25"/>
        <v>5</v>
      </c>
      <c r="F155" s="18">
        <f t="shared" si="25"/>
        <v>5</v>
      </c>
      <c r="G155" s="18">
        <f t="shared" si="25"/>
        <v>5</v>
      </c>
    </row>
    <row r="156" spans="1:8" ht="26.4" outlineLevel="2" x14ac:dyDescent="0.3">
      <c r="A156" s="5" t="s">
        <v>221</v>
      </c>
      <c r="B156" s="3" t="s">
        <v>222</v>
      </c>
      <c r="C156" s="17">
        <f t="shared" si="25"/>
        <v>0</v>
      </c>
      <c r="D156" s="17">
        <f t="shared" si="25"/>
        <v>10</v>
      </c>
      <c r="E156" s="17">
        <f t="shared" si="25"/>
        <v>5</v>
      </c>
      <c r="F156" s="17">
        <f t="shared" si="25"/>
        <v>5</v>
      </c>
      <c r="G156" s="17">
        <f t="shared" si="25"/>
        <v>5</v>
      </c>
    </row>
    <row r="157" spans="1:8" ht="26.4" outlineLevel="3" x14ac:dyDescent="0.3">
      <c r="A157" s="5" t="s">
        <v>223</v>
      </c>
      <c r="B157" s="3" t="s">
        <v>224</v>
      </c>
      <c r="C157" s="16">
        <v>0</v>
      </c>
      <c r="D157" s="16">
        <v>10</v>
      </c>
      <c r="E157" s="16">
        <v>5</v>
      </c>
      <c r="F157" s="16">
        <v>5</v>
      </c>
      <c r="G157" s="16">
        <v>5</v>
      </c>
    </row>
    <row r="158" spans="1:8" ht="39.6" x14ac:dyDescent="0.3">
      <c r="A158" s="2" t="s">
        <v>225</v>
      </c>
      <c r="B158" s="6" t="s">
        <v>226</v>
      </c>
      <c r="C158" s="18">
        <f t="shared" ref="C158:G159" si="26">C159</f>
        <v>175</v>
      </c>
      <c r="D158" s="18">
        <f t="shared" si="26"/>
        <v>1380</v>
      </c>
      <c r="E158" s="18">
        <f t="shared" si="26"/>
        <v>190</v>
      </c>
      <c r="F158" s="18">
        <f t="shared" si="26"/>
        <v>160</v>
      </c>
      <c r="G158" s="18">
        <f t="shared" si="26"/>
        <v>160</v>
      </c>
    </row>
    <row r="159" spans="1:8" ht="26.4" outlineLevel="2" x14ac:dyDescent="0.3">
      <c r="A159" s="5" t="s">
        <v>227</v>
      </c>
      <c r="B159" s="3" t="s">
        <v>228</v>
      </c>
      <c r="C159" s="17">
        <f t="shared" si="26"/>
        <v>175</v>
      </c>
      <c r="D159" s="17">
        <f t="shared" si="26"/>
        <v>1380</v>
      </c>
      <c r="E159" s="17">
        <f t="shared" si="26"/>
        <v>190</v>
      </c>
      <c r="F159" s="17">
        <f t="shared" si="26"/>
        <v>160</v>
      </c>
      <c r="G159" s="17">
        <f t="shared" si="26"/>
        <v>160</v>
      </c>
    </row>
    <row r="160" spans="1:8" ht="28.2" customHeight="1" outlineLevel="3" x14ac:dyDescent="0.3">
      <c r="A160" s="5" t="s">
        <v>229</v>
      </c>
      <c r="B160" s="3" t="s">
        <v>230</v>
      </c>
      <c r="C160" s="16">
        <v>175</v>
      </c>
      <c r="D160" s="16">
        <v>1380</v>
      </c>
      <c r="E160" s="16">
        <f>70+30+90</f>
        <v>190</v>
      </c>
      <c r="F160" s="16">
        <v>160</v>
      </c>
      <c r="G160" s="16">
        <v>160</v>
      </c>
    </row>
    <row r="161" spans="1:8" ht="39.6" x14ac:dyDescent="0.3">
      <c r="A161" s="2" t="s">
        <v>286</v>
      </c>
      <c r="B161" s="6" t="s">
        <v>231</v>
      </c>
      <c r="C161" s="18">
        <f t="shared" ref="C161:G162" si="27">C162</f>
        <v>1200</v>
      </c>
      <c r="D161" s="18">
        <f t="shared" si="27"/>
        <v>1200</v>
      </c>
      <c r="E161" s="18">
        <f t="shared" si="27"/>
        <v>1200</v>
      </c>
      <c r="F161" s="18">
        <f t="shared" si="27"/>
        <v>1200</v>
      </c>
      <c r="G161" s="18">
        <f t="shared" si="27"/>
        <v>1200</v>
      </c>
    </row>
    <row r="162" spans="1:8" ht="26.4" outlineLevel="2" x14ac:dyDescent="0.3">
      <c r="A162" s="5" t="s">
        <v>232</v>
      </c>
      <c r="B162" s="3" t="s">
        <v>233</v>
      </c>
      <c r="C162" s="17">
        <f t="shared" si="27"/>
        <v>1200</v>
      </c>
      <c r="D162" s="17">
        <f t="shared" si="27"/>
        <v>1200</v>
      </c>
      <c r="E162" s="17">
        <f t="shared" si="27"/>
        <v>1200</v>
      </c>
      <c r="F162" s="17">
        <f t="shared" si="27"/>
        <v>1200</v>
      </c>
      <c r="G162" s="17">
        <f t="shared" si="27"/>
        <v>1200</v>
      </c>
    </row>
    <row r="163" spans="1:8" ht="39.6" outlineLevel="3" x14ac:dyDescent="0.3">
      <c r="A163" s="5" t="s">
        <v>234</v>
      </c>
      <c r="B163" s="3" t="s">
        <v>235</v>
      </c>
      <c r="C163" s="16">
        <v>1200</v>
      </c>
      <c r="D163" s="16">
        <v>1200</v>
      </c>
      <c r="E163" s="16">
        <v>1200</v>
      </c>
      <c r="F163" s="16">
        <v>1200</v>
      </c>
      <c r="G163" s="16">
        <v>1200</v>
      </c>
    </row>
    <row r="164" spans="1:8" ht="39.6" x14ac:dyDescent="0.3">
      <c r="A164" s="2" t="s">
        <v>236</v>
      </c>
      <c r="B164" s="6" t="s">
        <v>237</v>
      </c>
      <c r="C164" s="18">
        <f t="shared" ref="C164:G165" si="28">C165</f>
        <v>49</v>
      </c>
      <c r="D164" s="18">
        <f t="shared" si="28"/>
        <v>54</v>
      </c>
      <c r="E164" s="18">
        <f t="shared" si="28"/>
        <v>54</v>
      </c>
      <c r="F164" s="18">
        <f t="shared" si="28"/>
        <v>54</v>
      </c>
      <c r="G164" s="18">
        <f t="shared" si="28"/>
        <v>54</v>
      </c>
    </row>
    <row r="165" spans="1:8" ht="26.4" outlineLevel="2" x14ac:dyDescent="0.3">
      <c r="A165" s="5" t="s">
        <v>238</v>
      </c>
      <c r="B165" s="3" t="s">
        <v>239</v>
      </c>
      <c r="C165" s="17">
        <f t="shared" si="28"/>
        <v>49</v>
      </c>
      <c r="D165" s="17">
        <f t="shared" si="28"/>
        <v>54</v>
      </c>
      <c r="E165" s="17">
        <f t="shared" si="28"/>
        <v>54</v>
      </c>
      <c r="F165" s="17">
        <f t="shared" si="28"/>
        <v>54</v>
      </c>
      <c r="G165" s="17">
        <f t="shared" si="28"/>
        <v>54</v>
      </c>
    </row>
    <row r="166" spans="1:8" ht="26.4" outlineLevel="3" x14ac:dyDescent="0.3">
      <c r="A166" s="5" t="s">
        <v>240</v>
      </c>
      <c r="B166" s="3" t="s">
        <v>241</v>
      </c>
      <c r="C166" s="16">
        <v>49</v>
      </c>
      <c r="D166" s="16">
        <v>54</v>
      </c>
      <c r="E166" s="16">
        <v>54</v>
      </c>
      <c r="F166" s="16">
        <v>54</v>
      </c>
      <c r="G166" s="16">
        <v>54</v>
      </c>
    </row>
    <row r="167" spans="1:8" ht="26.4" x14ac:dyDescent="0.3">
      <c r="A167" s="2" t="s">
        <v>287</v>
      </c>
      <c r="B167" s="6" t="s">
        <v>242</v>
      </c>
      <c r="C167" s="18">
        <f t="shared" ref="C167:G168" si="29">C168</f>
        <v>50</v>
      </c>
      <c r="D167" s="18">
        <f t="shared" si="29"/>
        <v>50</v>
      </c>
      <c r="E167" s="18">
        <f t="shared" si="29"/>
        <v>50</v>
      </c>
      <c r="F167" s="18">
        <f t="shared" si="29"/>
        <v>50</v>
      </c>
      <c r="G167" s="18">
        <f t="shared" si="29"/>
        <v>50</v>
      </c>
    </row>
    <row r="168" spans="1:8" ht="26.4" outlineLevel="2" x14ac:dyDescent="0.3">
      <c r="A168" s="5" t="s">
        <v>243</v>
      </c>
      <c r="B168" s="3" t="s">
        <v>244</v>
      </c>
      <c r="C168" s="17">
        <f t="shared" si="29"/>
        <v>50</v>
      </c>
      <c r="D168" s="17">
        <f t="shared" si="29"/>
        <v>50</v>
      </c>
      <c r="E168" s="17">
        <f t="shared" si="29"/>
        <v>50</v>
      </c>
      <c r="F168" s="17">
        <f t="shared" si="29"/>
        <v>50</v>
      </c>
      <c r="G168" s="17">
        <f t="shared" si="29"/>
        <v>50</v>
      </c>
    </row>
    <row r="169" spans="1:8" outlineLevel="3" x14ac:dyDescent="0.3">
      <c r="A169" s="5" t="s">
        <v>49</v>
      </c>
      <c r="B169" s="3" t="s">
        <v>245</v>
      </c>
      <c r="C169" s="16">
        <v>50</v>
      </c>
      <c r="D169" s="16">
        <v>50</v>
      </c>
      <c r="E169" s="16">
        <v>50</v>
      </c>
      <c r="F169" s="16">
        <v>50</v>
      </c>
      <c r="G169" s="16">
        <v>50</v>
      </c>
    </row>
    <row r="170" spans="1:8" ht="26.4" x14ac:dyDescent="0.3">
      <c r="A170" s="2" t="s">
        <v>288</v>
      </c>
      <c r="B170" s="6" t="s">
        <v>246</v>
      </c>
      <c r="C170" s="18">
        <f t="shared" ref="C170:G171" si="30">C171</f>
        <v>2668.05</v>
      </c>
      <c r="D170" s="18">
        <f t="shared" si="30"/>
        <v>1940.4</v>
      </c>
      <c r="E170" s="18">
        <f t="shared" si="30"/>
        <v>400</v>
      </c>
      <c r="F170" s="18">
        <f t="shared" si="30"/>
        <v>400</v>
      </c>
      <c r="G170" s="18">
        <f t="shared" si="30"/>
        <v>400</v>
      </c>
    </row>
    <row r="171" spans="1:8" ht="39.6" outlineLevel="2" x14ac:dyDescent="0.3">
      <c r="A171" s="5" t="s">
        <v>247</v>
      </c>
      <c r="B171" s="3" t="s">
        <v>248</v>
      </c>
      <c r="C171" s="17">
        <f t="shared" si="30"/>
        <v>2668.05</v>
      </c>
      <c r="D171" s="17">
        <f t="shared" si="30"/>
        <v>1940.4</v>
      </c>
      <c r="E171" s="17">
        <f t="shared" si="30"/>
        <v>400</v>
      </c>
      <c r="F171" s="17">
        <f t="shared" si="30"/>
        <v>400</v>
      </c>
      <c r="G171" s="17">
        <f t="shared" si="30"/>
        <v>400</v>
      </c>
    </row>
    <row r="172" spans="1:8" ht="39.6" outlineLevel="3" x14ac:dyDescent="0.3">
      <c r="A172" s="5" t="s">
        <v>249</v>
      </c>
      <c r="B172" s="3" t="s">
        <v>250</v>
      </c>
      <c r="C172" s="16">
        <v>2668.05</v>
      </c>
      <c r="D172" s="16">
        <v>1940.4</v>
      </c>
      <c r="E172" s="16">
        <v>400</v>
      </c>
      <c r="F172" s="16">
        <v>400</v>
      </c>
      <c r="G172" s="16">
        <v>400</v>
      </c>
      <c r="H172" s="22"/>
    </row>
    <row r="173" spans="1:8" ht="40.799999999999997" customHeight="1" x14ac:dyDescent="0.3">
      <c r="A173" s="2" t="s">
        <v>251</v>
      </c>
      <c r="B173" s="6" t="s">
        <v>252</v>
      </c>
      <c r="C173" s="18">
        <f t="shared" ref="C173:G173" si="31">C174</f>
        <v>100</v>
      </c>
      <c r="D173" s="18">
        <f t="shared" si="31"/>
        <v>1500</v>
      </c>
      <c r="E173" s="18">
        <f t="shared" si="31"/>
        <v>100</v>
      </c>
      <c r="F173" s="18">
        <f t="shared" si="31"/>
        <v>100</v>
      </c>
      <c r="G173" s="18">
        <f t="shared" si="31"/>
        <v>100</v>
      </c>
      <c r="H173" s="23"/>
    </row>
    <row r="174" spans="1:8" ht="52.8" outlineLevel="2" x14ac:dyDescent="0.3">
      <c r="A174" s="5" t="s">
        <v>253</v>
      </c>
      <c r="B174" s="3" t="s">
        <v>254</v>
      </c>
      <c r="C174" s="17">
        <f>C175+C176</f>
        <v>100</v>
      </c>
      <c r="D174" s="17">
        <f t="shared" ref="D174:G174" si="32">D175+D176</f>
        <v>1500</v>
      </c>
      <c r="E174" s="17">
        <f t="shared" si="32"/>
        <v>100</v>
      </c>
      <c r="F174" s="17">
        <f t="shared" si="32"/>
        <v>100</v>
      </c>
      <c r="G174" s="17">
        <f t="shared" si="32"/>
        <v>100</v>
      </c>
      <c r="H174" s="23"/>
    </row>
    <row r="175" spans="1:8" ht="39.6" outlineLevel="2" x14ac:dyDescent="0.3">
      <c r="A175" s="5" t="s">
        <v>352</v>
      </c>
      <c r="B175" s="3" t="s">
        <v>353</v>
      </c>
      <c r="C175" s="16">
        <v>100</v>
      </c>
      <c r="D175" s="16">
        <v>1500</v>
      </c>
      <c r="E175" s="16">
        <v>0</v>
      </c>
      <c r="F175" s="16">
        <v>0</v>
      </c>
      <c r="G175" s="16">
        <v>0</v>
      </c>
      <c r="H175" s="23"/>
    </row>
    <row r="176" spans="1:8" ht="39.6" outlineLevel="3" x14ac:dyDescent="0.3">
      <c r="A176" s="7" t="s">
        <v>270</v>
      </c>
      <c r="B176" s="8" t="s">
        <v>269</v>
      </c>
      <c r="C176" s="16">
        <v>0</v>
      </c>
      <c r="D176" s="16">
        <v>0</v>
      </c>
      <c r="E176" s="16">
        <v>100</v>
      </c>
      <c r="F176" s="16">
        <v>100</v>
      </c>
      <c r="G176" s="16">
        <v>100</v>
      </c>
      <c r="H176" s="23"/>
    </row>
    <row r="177" spans="1:8" ht="39.6" outlineLevel="3" x14ac:dyDescent="0.3">
      <c r="A177" s="34" t="s">
        <v>354</v>
      </c>
      <c r="B177" s="35" t="s">
        <v>355</v>
      </c>
      <c r="C177" s="18">
        <f>C178</f>
        <v>100</v>
      </c>
      <c r="D177" s="18">
        <f t="shared" ref="D177:G177" si="33">D178</f>
        <v>0</v>
      </c>
      <c r="E177" s="18">
        <f t="shared" si="33"/>
        <v>0</v>
      </c>
      <c r="F177" s="18">
        <f t="shared" si="33"/>
        <v>0</v>
      </c>
      <c r="G177" s="18">
        <f t="shared" si="33"/>
        <v>0</v>
      </c>
      <c r="H177" s="23"/>
    </row>
    <row r="178" spans="1:8" ht="26.4" outlineLevel="3" x14ac:dyDescent="0.3">
      <c r="A178" s="30" t="s">
        <v>356</v>
      </c>
      <c r="B178" s="33" t="s">
        <v>357</v>
      </c>
      <c r="C178" s="17">
        <f>C179</f>
        <v>100</v>
      </c>
      <c r="D178" s="17">
        <f t="shared" ref="D178:G178" si="34">D179</f>
        <v>0</v>
      </c>
      <c r="E178" s="17">
        <f t="shared" si="34"/>
        <v>0</v>
      </c>
      <c r="F178" s="17">
        <f t="shared" si="34"/>
        <v>0</v>
      </c>
      <c r="G178" s="17">
        <f t="shared" si="34"/>
        <v>0</v>
      </c>
      <c r="H178" s="23"/>
    </row>
    <row r="179" spans="1:8" outlineLevel="3" x14ac:dyDescent="0.3">
      <c r="A179" s="30" t="s">
        <v>358</v>
      </c>
      <c r="B179" s="31" t="s">
        <v>359</v>
      </c>
      <c r="C179" s="16">
        <v>100</v>
      </c>
      <c r="D179" s="16">
        <v>0</v>
      </c>
      <c r="E179" s="16">
        <v>0</v>
      </c>
      <c r="F179" s="16">
        <v>0</v>
      </c>
      <c r="G179" s="16">
        <v>0</v>
      </c>
      <c r="H179" s="23"/>
    </row>
    <row r="180" spans="1:8" ht="39.6" x14ac:dyDescent="0.3">
      <c r="A180" s="2" t="s">
        <v>255</v>
      </c>
      <c r="B180" s="6" t="s">
        <v>256</v>
      </c>
      <c r="C180" s="18">
        <f t="shared" ref="C180:G181" si="35">C181</f>
        <v>0</v>
      </c>
      <c r="D180" s="18">
        <f t="shared" si="35"/>
        <v>5</v>
      </c>
      <c r="E180" s="18">
        <f t="shared" si="35"/>
        <v>5</v>
      </c>
      <c r="F180" s="18">
        <f t="shared" si="35"/>
        <v>5</v>
      </c>
      <c r="G180" s="18">
        <f t="shared" si="35"/>
        <v>5</v>
      </c>
      <c r="H180" s="23"/>
    </row>
    <row r="181" spans="1:8" ht="26.4" outlineLevel="2" x14ac:dyDescent="0.3">
      <c r="A181" s="5" t="s">
        <v>257</v>
      </c>
      <c r="B181" s="3" t="s">
        <v>258</v>
      </c>
      <c r="C181" s="17">
        <f t="shared" si="35"/>
        <v>0</v>
      </c>
      <c r="D181" s="17">
        <f t="shared" si="35"/>
        <v>5</v>
      </c>
      <c r="E181" s="17">
        <f t="shared" si="35"/>
        <v>5</v>
      </c>
      <c r="F181" s="17">
        <f t="shared" si="35"/>
        <v>5</v>
      </c>
      <c r="G181" s="17">
        <f t="shared" si="35"/>
        <v>5</v>
      </c>
      <c r="H181" s="23"/>
    </row>
    <row r="182" spans="1:8" outlineLevel="3" x14ac:dyDescent="0.3">
      <c r="A182" s="5" t="s">
        <v>259</v>
      </c>
      <c r="B182" s="3" t="s">
        <v>260</v>
      </c>
      <c r="C182" s="16">
        <v>0</v>
      </c>
      <c r="D182" s="16">
        <v>5</v>
      </c>
      <c r="E182" s="16">
        <v>5</v>
      </c>
      <c r="F182" s="16">
        <v>5</v>
      </c>
      <c r="G182" s="16">
        <v>5</v>
      </c>
      <c r="H182" s="23"/>
    </row>
    <row r="183" spans="1:8" ht="52.8" x14ac:dyDescent="0.3">
      <c r="A183" s="2" t="s">
        <v>261</v>
      </c>
      <c r="B183" s="6" t="s">
        <v>262</v>
      </c>
      <c r="C183" s="18">
        <f t="shared" ref="C183:G184" si="36">C184</f>
        <v>0</v>
      </c>
      <c r="D183" s="18">
        <f t="shared" si="36"/>
        <v>10</v>
      </c>
      <c r="E183" s="18">
        <f t="shared" si="36"/>
        <v>5</v>
      </c>
      <c r="F183" s="18">
        <f t="shared" si="36"/>
        <v>5</v>
      </c>
      <c r="G183" s="18">
        <f t="shared" si="36"/>
        <v>5</v>
      </c>
      <c r="H183" s="23"/>
    </row>
    <row r="184" spans="1:8" ht="39.6" outlineLevel="2" x14ac:dyDescent="0.3">
      <c r="A184" s="5" t="s">
        <v>263</v>
      </c>
      <c r="B184" s="3" t="s">
        <v>264</v>
      </c>
      <c r="C184" s="17">
        <f t="shared" si="36"/>
        <v>0</v>
      </c>
      <c r="D184" s="17">
        <f t="shared" si="36"/>
        <v>10</v>
      </c>
      <c r="E184" s="17">
        <f t="shared" si="36"/>
        <v>5</v>
      </c>
      <c r="F184" s="17">
        <f t="shared" si="36"/>
        <v>5</v>
      </c>
      <c r="G184" s="17">
        <f t="shared" si="36"/>
        <v>5</v>
      </c>
      <c r="H184" s="23"/>
    </row>
    <row r="185" spans="1:8" ht="26.4" outlineLevel="3" x14ac:dyDescent="0.3">
      <c r="A185" s="5" t="s">
        <v>265</v>
      </c>
      <c r="B185" s="3" t="s">
        <v>266</v>
      </c>
      <c r="C185" s="16">
        <v>0</v>
      </c>
      <c r="D185" s="16">
        <v>10</v>
      </c>
      <c r="E185" s="16">
        <v>5</v>
      </c>
      <c r="F185" s="16">
        <v>5</v>
      </c>
      <c r="G185" s="16">
        <v>5</v>
      </c>
      <c r="H185" s="23"/>
    </row>
    <row r="186" spans="1:8" ht="12.75" customHeight="1" x14ac:dyDescent="0.3">
      <c r="A186" s="38" t="s">
        <v>267</v>
      </c>
      <c r="B186" s="39"/>
      <c r="C186" s="36">
        <f>C6+C60+C64+C86+C99+C102+C105+C108+C113+C130+C145+C151+C155+C158+C161+C164+C167+C170+C173+C177+C180+C183</f>
        <v>843156.32850000006</v>
      </c>
      <c r="D186" s="37">
        <f>D6+D60+D64+D86+D99+D102+D105+D108+D113+D130+D145+D151+D155+D158+D161+D164+D167+D170+D173+D177+D180+D183</f>
        <v>1022573.3759900002</v>
      </c>
      <c r="E186" s="36">
        <f>E6+E60+E64+E86+E99+E102+E105+E108+E113+E130+E145+E151+E155+E158+E161+E164+E167+E170+E173+E177+E180+E183</f>
        <v>834388.41700000002</v>
      </c>
      <c r="F186" s="36">
        <f>F6+F60+F64+F86+F99+F102+F105+F108+F113+F130+F145+F151+F155+F158+F161+F164+F167+F170+F173+F177+F180+F183</f>
        <v>810595.08700000006</v>
      </c>
      <c r="G186" s="36">
        <f>G6+G60+G64+G86+G99+G102+G105+G108+G113+G130+G145+G151+G155+G158+G161+G164+G167+G170+G173+G177+G180+G183</f>
        <v>807158.625</v>
      </c>
    </row>
    <row r="187" spans="1:8" ht="12.75" customHeight="1" x14ac:dyDescent="0.3">
      <c r="A187" s="4"/>
      <c r="B187" s="4"/>
      <c r="C187" s="4"/>
      <c r="D187" s="4"/>
      <c r="E187" s="4"/>
    </row>
  </sheetData>
  <mergeCells count="3">
    <mergeCell ref="A186:B186"/>
    <mergeCell ref="A4:B4"/>
    <mergeCell ref="A2:F2"/>
  </mergeCells>
  <pageMargins left="0.59055118110236227" right="0.19685039370078741" top="0.59055118110236227" bottom="0.39370078740157483" header="0.39370078740157483" footer="0.51181102362204722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C8975D162C7749308CEABFDA7B5A10&lt;/Code&gt;&#10;  &lt;ObjectCode&gt;SQUERY_SVOD_ROSP&lt;/ObjectCode&gt;&#10;  &lt;DocName&gt;Сводная бюджетная роспись&lt;/DocName&gt;&#10;  &lt;VariantName&gt;Программы+непрограммные направления &lt;/VariantName&gt;&#10;  &lt;VariantLink&gt;35786671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E9FD557-6BF2-42CD-997F-4DEF966E31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Приказ 65</vt:lpstr>
      <vt:lpstr>'Приказ 65'!Заголовки_для_печати</vt:lpstr>
      <vt:lpstr>'Приказ 65'!Область_печати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2020-11-16T02:48:10Z</cp:lastPrinted>
  <dcterms:created xsi:type="dcterms:W3CDTF">2020-08-28T08:12:16Z</dcterms:created>
  <dcterms:modified xsi:type="dcterms:W3CDTF">2020-11-16T02:49:57Z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</vt:lpwstr>
  </property>
  <property fmtid="{D5CDD505-2E9C-101B-9397-08002B2CF9AE}" pid="11" name="Код отчета">
    <vt:lpwstr>C8975D162C7749308CEABFDA7B5A10</vt:lpwstr>
  </property>
  <property fmtid="{D5CDD505-2E9C-101B-9397-08002B2CF9AE}" pid="12" name="Локальная база">
    <vt:lpwstr>не используется</vt:lpwstr>
  </property>
</Properties>
</file>