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556"/>
  </bookViews>
  <sheets>
    <sheet name="Приказ 65" sheetId="2" r:id="rId1"/>
  </sheets>
  <calcPr calcId="124519"/>
</workbook>
</file>

<file path=xl/calcChain.xml><?xml version="1.0" encoding="utf-8"?>
<calcChain xmlns="http://schemas.openxmlformats.org/spreadsheetml/2006/main">
  <c r="V53" i="2"/>
  <c r="V54"/>
  <c r="V63" l="1"/>
  <c r="V62"/>
  <c r="V61"/>
  <c r="V60"/>
  <c r="V59"/>
  <c r="V58"/>
  <c r="V57"/>
  <c r="V56"/>
  <c r="V55"/>
  <c r="V50"/>
  <c r="V49"/>
  <c r="V46"/>
  <c r="V38"/>
  <c r="V37"/>
  <c r="V36"/>
  <c r="V35"/>
  <c r="V34"/>
  <c r="V31"/>
  <c r="V26"/>
  <c r="V25"/>
  <c r="V13"/>
  <c r="V11"/>
  <c r="U66" l="1"/>
  <c r="U39" l="1"/>
  <c r="U45"/>
  <c r="U42"/>
  <c r="U22"/>
  <c r="U12"/>
  <c r="U10"/>
  <c r="U9" l="1"/>
  <c r="S45"/>
  <c r="S23"/>
  <c r="S22" s="1"/>
  <c r="S12"/>
  <c r="S10"/>
  <c r="S9" l="1"/>
  <c r="Q45"/>
  <c r="P11"/>
  <c r="P13"/>
  <c r="P14"/>
  <c r="P15"/>
  <c r="P16"/>
  <c r="P17"/>
  <c r="P18"/>
  <c r="P19"/>
  <c r="P20"/>
  <c r="P21"/>
  <c r="P24"/>
  <c r="P25"/>
  <c r="P26"/>
  <c r="P27"/>
  <c r="P28"/>
  <c r="P29"/>
  <c r="P30"/>
  <c r="P31"/>
  <c r="P34"/>
  <c r="P35"/>
  <c r="P36"/>
  <c r="P37"/>
  <c r="P38"/>
  <c r="P39"/>
  <c r="P40"/>
  <c r="P43"/>
  <c r="P44"/>
  <c r="P46"/>
  <c r="P47"/>
  <c r="P48"/>
  <c r="P49"/>
  <c r="P50"/>
  <c r="P51"/>
  <c r="P52"/>
  <c r="P53"/>
  <c r="P55"/>
  <c r="P56"/>
  <c r="P57"/>
  <c r="P58"/>
  <c r="P59"/>
  <c r="P60"/>
  <c r="P61"/>
  <c r="P62"/>
  <c r="P63"/>
  <c r="P64"/>
  <c r="P65"/>
  <c r="P66"/>
  <c r="O45"/>
  <c r="K45" l="1"/>
  <c r="K54"/>
  <c r="I45"/>
  <c r="E45" l="1"/>
  <c r="S54"/>
  <c r="O54"/>
  <c r="M54"/>
  <c r="I54"/>
  <c r="G54"/>
  <c r="E54"/>
  <c r="M45"/>
  <c r="P45" s="1"/>
  <c r="G45"/>
  <c r="S42"/>
  <c r="O42"/>
  <c r="M42"/>
  <c r="K42"/>
  <c r="K41" s="1"/>
  <c r="I42"/>
  <c r="G42"/>
  <c r="E42"/>
  <c r="D54"/>
  <c r="I41" l="1"/>
  <c r="P42"/>
  <c r="S41"/>
  <c r="M41"/>
  <c r="P54"/>
  <c r="E41"/>
  <c r="O41"/>
  <c r="G41"/>
  <c r="D45"/>
  <c r="V45" s="1"/>
  <c r="D42"/>
  <c r="P41" l="1"/>
  <c r="D41"/>
  <c r="Q23"/>
  <c r="Q12"/>
  <c r="Q10"/>
  <c r="O23"/>
  <c r="O12"/>
  <c r="O10"/>
  <c r="M12"/>
  <c r="M10"/>
  <c r="K10"/>
  <c r="S8"/>
  <c r="I12"/>
  <c r="G23"/>
  <c r="G22" s="1"/>
  <c r="G10"/>
  <c r="H11"/>
  <c r="H13"/>
  <c r="H14"/>
  <c r="H15"/>
  <c r="H16"/>
  <c r="H17"/>
  <c r="H18"/>
  <c r="H19"/>
  <c r="H20"/>
  <c r="H21"/>
  <c r="H24"/>
  <c r="H25"/>
  <c r="H26"/>
  <c r="H27"/>
  <c r="H28"/>
  <c r="H29"/>
  <c r="H30"/>
  <c r="H31"/>
  <c r="H32"/>
  <c r="H33"/>
  <c r="H34"/>
  <c r="H35"/>
  <c r="H36"/>
  <c r="H37"/>
  <c r="H38"/>
  <c r="H39"/>
  <c r="H40"/>
  <c r="E23"/>
  <c r="E22" s="1"/>
  <c r="E12"/>
  <c r="E10"/>
  <c r="D23"/>
  <c r="D12"/>
  <c r="V12" s="1"/>
  <c r="D10"/>
  <c r="V10" s="1"/>
  <c r="T24"/>
  <c r="T27"/>
  <c r="T28"/>
  <c r="T29"/>
  <c r="T30"/>
  <c r="T39"/>
  <c r="T40"/>
  <c r="T64"/>
  <c r="T65"/>
  <c r="T66"/>
  <c r="D22" l="1"/>
  <c r="V22" s="1"/>
  <c r="V23"/>
  <c r="P10"/>
  <c r="O22"/>
  <c r="O9" s="1"/>
  <c r="P12"/>
  <c r="G9"/>
  <c r="D9"/>
  <c r="H12"/>
  <c r="H23"/>
  <c r="G8"/>
  <c r="H10"/>
  <c r="H22"/>
  <c r="E9"/>
  <c r="E8" s="1"/>
  <c r="O32"/>
  <c r="P32" s="1"/>
  <c r="O33"/>
  <c r="P33" s="1"/>
  <c r="D8" l="1"/>
  <c r="V9"/>
  <c r="O8"/>
  <c r="H9"/>
  <c r="K13"/>
  <c r="K12" s="1"/>
  <c r="I14"/>
  <c r="K14" s="1"/>
  <c r="I15"/>
  <c r="K15" s="1"/>
  <c r="I16"/>
  <c r="K16" s="1"/>
  <c r="I17"/>
  <c r="K17" s="1"/>
  <c r="I18"/>
  <c r="K18" s="1"/>
  <c r="I19"/>
  <c r="K19" s="1"/>
  <c r="I20"/>
  <c r="K20" s="1"/>
  <c r="I21"/>
  <c r="K21" s="1"/>
  <c r="I23"/>
  <c r="I24"/>
  <c r="K24" s="1"/>
  <c r="I25"/>
  <c r="K25" s="1"/>
  <c r="I26"/>
  <c r="K26" s="1"/>
  <c r="I27"/>
  <c r="I28"/>
  <c r="K28" s="1"/>
  <c r="I29"/>
  <c r="K29" s="1"/>
  <c r="I30"/>
  <c r="K30" s="1"/>
  <c r="I31"/>
  <c r="I32"/>
  <c r="K32" s="1"/>
  <c r="I33"/>
  <c r="K33" s="1"/>
  <c r="I34"/>
  <c r="K36"/>
  <c r="K37"/>
  <c r="K38"/>
  <c r="I39"/>
  <c r="K39" s="1"/>
  <c r="I40"/>
  <c r="K40" s="1"/>
  <c r="K23" l="1"/>
  <c r="L23" s="1"/>
  <c r="I22"/>
  <c r="I10"/>
  <c r="R64"/>
  <c r="R65"/>
  <c r="R66"/>
  <c r="R39"/>
  <c r="R40"/>
  <c r="R27"/>
  <c r="R24"/>
  <c r="R28"/>
  <c r="R29"/>
  <c r="R30"/>
  <c r="N11"/>
  <c r="N12"/>
  <c r="N13"/>
  <c r="N14"/>
  <c r="N15"/>
  <c r="N16"/>
  <c r="N17"/>
  <c r="N18"/>
  <c r="N19"/>
  <c r="N20"/>
  <c r="N21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L11"/>
  <c r="L12"/>
  <c r="L13"/>
  <c r="L14"/>
  <c r="L15"/>
  <c r="L16"/>
  <c r="L17"/>
  <c r="L18"/>
  <c r="L19"/>
  <c r="L20"/>
  <c r="L21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J11"/>
  <c r="J12"/>
  <c r="J13"/>
  <c r="J14"/>
  <c r="J15"/>
  <c r="J16"/>
  <c r="J17"/>
  <c r="J18"/>
  <c r="J19"/>
  <c r="J20"/>
  <c r="J21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8"/>
  <c r="I9" l="1"/>
  <c r="I8" s="1"/>
  <c r="J8" s="1"/>
  <c r="J22"/>
  <c r="M23"/>
  <c r="P23" s="1"/>
  <c r="K22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9"/>
  <c r="F8"/>
  <c r="K9" l="1"/>
  <c r="K8" s="1"/>
  <c r="L8" s="1"/>
  <c r="L22"/>
  <c r="M22"/>
  <c r="P22" s="1"/>
  <c r="N23"/>
  <c r="N10"/>
  <c r="L10"/>
  <c r="U67"/>
  <c r="L9" l="1"/>
  <c r="M9"/>
  <c r="P9" s="1"/>
  <c r="N22"/>
  <c r="U14"/>
  <c r="V14" s="1"/>
  <c r="U15"/>
  <c r="V15" s="1"/>
  <c r="U16"/>
  <c r="V16" s="1"/>
  <c r="U17"/>
  <c r="V17" s="1"/>
  <c r="U18"/>
  <c r="V18" s="1"/>
  <c r="U19"/>
  <c r="V19" s="1"/>
  <c r="U20"/>
  <c r="V20" s="1"/>
  <c r="U21"/>
  <c r="V21" s="1"/>
  <c r="V30"/>
  <c r="U32"/>
  <c r="V32" s="1"/>
  <c r="U33"/>
  <c r="V33" s="1"/>
  <c r="U69"/>
  <c r="Q54"/>
  <c r="Q32"/>
  <c r="Q33"/>
  <c r="Q14"/>
  <c r="Q15"/>
  <c r="Q16"/>
  <c r="Q17"/>
  <c r="Q18"/>
  <c r="Q19"/>
  <c r="Q20"/>
  <c r="Q21"/>
  <c r="U54" l="1"/>
  <c r="Q42"/>
  <c r="R42" s="1"/>
  <c r="Q22"/>
  <c r="Q9" s="1"/>
  <c r="M8"/>
  <c r="N9"/>
  <c r="T23"/>
  <c r="R23"/>
  <c r="T21"/>
  <c r="R21"/>
  <c r="T19"/>
  <c r="R19"/>
  <c r="T17"/>
  <c r="R17"/>
  <c r="T15"/>
  <c r="R15"/>
  <c r="R13"/>
  <c r="T13"/>
  <c r="R11"/>
  <c r="T11"/>
  <c r="T25"/>
  <c r="R25"/>
  <c r="T26"/>
  <c r="R26"/>
  <c r="T31"/>
  <c r="R31"/>
  <c r="T35"/>
  <c r="R35"/>
  <c r="T34"/>
  <c r="R34"/>
  <c r="T32"/>
  <c r="R32"/>
  <c r="T61"/>
  <c r="R61"/>
  <c r="T60"/>
  <c r="R60"/>
  <c r="T59"/>
  <c r="R59"/>
  <c r="T58"/>
  <c r="R58"/>
  <c r="T57"/>
  <c r="R57"/>
  <c r="T56"/>
  <c r="R56"/>
  <c r="T52"/>
  <c r="R52"/>
  <c r="T50"/>
  <c r="R50"/>
  <c r="T49"/>
  <c r="R49"/>
  <c r="T46"/>
  <c r="R46"/>
  <c r="T20"/>
  <c r="R20"/>
  <c r="T18"/>
  <c r="R18"/>
  <c r="T16"/>
  <c r="R16"/>
  <c r="T14"/>
  <c r="R14"/>
  <c r="R12"/>
  <c r="T12"/>
  <c r="R10"/>
  <c r="T10"/>
  <c r="T33"/>
  <c r="R33"/>
  <c r="T38"/>
  <c r="R38"/>
  <c r="T37"/>
  <c r="R37"/>
  <c r="T36"/>
  <c r="R36"/>
  <c r="T63"/>
  <c r="R63"/>
  <c r="T62"/>
  <c r="R62"/>
  <c r="T55"/>
  <c r="R55"/>
  <c r="T53"/>
  <c r="R53"/>
  <c r="T51"/>
  <c r="R51"/>
  <c r="T48"/>
  <c r="R48"/>
  <c r="T47"/>
  <c r="R47"/>
  <c r="T44"/>
  <c r="R44"/>
  <c r="T43"/>
  <c r="R43"/>
  <c r="U41" l="1"/>
  <c r="T42"/>
  <c r="Q41"/>
  <c r="T41" s="1"/>
  <c r="N8"/>
  <c r="P8"/>
  <c r="T54"/>
  <c r="R54"/>
  <c r="R22"/>
  <c r="R45"/>
  <c r="T45"/>
  <c r="T22"/>
  <c r="R9"/>
  <c r="T9"/>
  <c r="U8" l="1"/>
  <c r="V8" s="1"/>
  <c r="V41"/>
  <c r="R41"/>
  <c r="Q8"/>
  <c r="T8" l="1"/>
  <c r="R8"/>
</calcChain>
</file>

<file path=xl/sharedStrings.xml><?xml version="1.0" encoding="utf-8"?>
<sst xmlns="http://schemas.openxmlformats.org/spreadsheetml/2006/main" count="259" uniqueCount="185">
  <si>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</si>
  <si>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</si>
  <si>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</si>
  <si>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4</t>
  </si>
  <si>
    <t>5</t>
  </si>
  <si>
    <t>x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</si>
  <si>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</si>
  <si>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</si>
  <si>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</si>
  <si>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</si>
  <si>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</si>
  <si>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>-</t>
  </si>
  <si>
    <t>000 1 03 00000 00 0000 000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</si>
  <si>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</si>
  <si>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</si>
  <si>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</si>
  <si>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</si>
  <si>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</si>
  <si>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</si>
  <si>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</si>
  <si>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</si>
  <si>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</si>
  <si>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</si>
  <si>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</si>
  <si>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</si>
  <si>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</si>
  <si>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</si>
  <si>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</si>
  <si>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</si>
  <si>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</si>
  <si>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>000 1 05 00000 00 0000 000</t>
  </si>
  <si>
    <t>000 1 05 01000 00 0000 110</t>
  </si>
  <si>
    <t>000 1 05 02000 02 0000 110</t>
  </si>
  <si>
    <t>000 1 05 03000 01 0000 110</t>
  </si>
  <si>
    <t>000 1 05 04000 02 0000 110</t>
  </si>
  <si>
    <t>000 1 06 00000 00 0000 000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</si>
  <si>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</si>
  <si>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</si>
  <si>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</si>
  <si>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</si>
  <si>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межселенных территорий</t>
  </si>
  <si>
    <t>182 1 06 06033 05 0000 110</t>
  </si>
  <si>
    <t xml:space="preserve">  ГОСУДАРСТВЕННАЯ ПОШЛИНА</t>
  </si>
  <si>
    <t>000 1 08 00000 00 0000 000</t>
  </si>
  <si>
    <t xml:space="preserve">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</si>
  <si>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</si>
  <si>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</si>
  <si>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182 1 08 03010 01 0000 110</t>
  </si>
  <si>
    <t>000 1 11 00000 00 0000 000</t>
  </si>
  <si>
    <t>000 1 12 00000 00 0000 000</t>
  </si>
  <si>
    <t>000 1 13 00000 00 0000 000</t>
  </si>
  <si>
    <t>000 1 14 00000 00 0000 000</t>
  </si>
  <si>
    <t>000 1 16 00000 00 0000 000</t>
  </si>
  <si>
    <t>000 1 17 00000 00 0000 000</t>
  </si>
  <si>
    <t>005 1 17 01050 05 0000 180</t>
  </si>
  <si>
    <t>000 2 00 00000 00 0000 000</t>
  </si>
  <si>
    <t>000 2 02 10000 00 0000 150</t>
  </si>
  <si>
    <t>000 2 02 15002 00 0000 150</t>
  </si>
  <si>
    <t xml:space="preserve">  Прочие дотации</t>
  </si>
  <si>
    <t>000 2 02 19999 00 0000 150</t>
  </si>
  <si>
    <t>000 2 02 20000 00 0000 150</t>
  </si>
  <si>
    <t>017 2 02 25097 05 0000 150</t>
  </si>
  <si>
    <t>005 2 02 25497 05 0000 150</t>
  </si>
  <si>
    <t>005 2 02 25519 05 0000 150</t>
  </si>
  <si>
    <t>017 2 02 25750 05 0000 150</t>
  </si>
  <si>
    <t xml:space="preserve">  Прочие субсидии</t>
  </si>
  <si>
    <t>000 2 02 29999 00 0000 150</t>
  </si>
  <si>
    <t>000 2 02 30000 00 0000 150</t>
  </si>
  <si>
    <t>000 2 02 30024 00 0000 150</t>
  </si>
  <si>
    <t>017 2 02 30029 05 0000 150</t>
  </si>
  <si>
    <t>005 2 02 35082 05 0000 150</t>
  </si>
  <si>
    <t>005 2 02 35120 05 0000 150</t>
  </si>
  <si>
    <t>017 2 02 35304 05 0000 150</t>
  </si>
  <si>
    <t>005 2 02 35930 05 0000 150</t>
  </si>
  <si>
    <t>005 2 02 36900 05 0000 150</t>
  </si>
  <si>
    <t xml:space="preserve">  Прочие субвенции</t>
  </si>
  <si>
    <t>000 2 02 39999 00 0000 150</t>
  </si>
  <si>
    <t>017 2 02 45303 05 0000 150</t>
  </si>
  <si>
    <t xml:space="preserve">  Прочие безвозмездные поступления в бюджеты муниципальных районов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</si>
  <si>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</si>
  <si>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</si>
  <si>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</si>
  <si>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</si>
  <si>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017 2 19 60010 05 0000 150</t>
  </si>
  <si>
    <t xml:space="preserve">  НАЛОГОВЫЕ И НЕНАЛОГОВЫЕ ДОХОДЫ  </t>
  </si>
  <si>
    <t xml:space="preserve"> ВОЗВРАТ ОСТАТКОВ СУБСИДИЙ, СУБВЕНЦИЙ И ИНЫХ МЕЖБЮДЖЕТНЫХ ТРАНСФЕРТОВ, ИМЕЮЩИХ ЦЕЛЕВОЕ НАЗНАЧЕНИЕ, ПРОШЛЫХ ЛЕТ  </t>
  </si>
  <si>
    <t>тыс. руб.</t>
  </si>
  <si>
    <t>3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</si>
  <si>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</si>
  <si>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</si>
  <si>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</si>
  <si>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</si>
  <si>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</si>
  <si>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</si>
  <si>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</si>
  <si>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</si>
  <si>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</si>
  <si>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</si>
  <si>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</si>
  <si>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</si>
  <si>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Уточненные значения (внесение изменений решение о бюджете на 2022 год от 27.01.2022 № 70-НПА)</t>
  </si>
  <si>
    <t>Отклонения от первоначальных утвержденных показателей, +/-</t>
  </si>
  <si>
    <t>Уточненные значения (внесение изменений решение о бюджете на 2022 год от 25.02.2022 № 75-НПА)</t>
  </si>
  <si>
    <t>Отклонения от предыдуших утвержденных показателей, +/-</t>
  </si>
  <si>
    <t>Уточненные значения (внесение изменений решение о бюджете на 2022 год от 08.04.2022 № 83-НПА)</t>
  </si>
  <si>
    <t>Уточненные значения (внесение изменений решение о бюджете на 2022 год от 23.06.2022 № 86-НПА)</t>
  </si>
  <si>
    <t>Уточненные значения (внесение изменений решение о бюджете на 2022 год от 28.07.2022 № 87-НПА)</t>
  </si>
  <si>
    <t>Уточненные значения (внесение изменений решение о бюджете на 2022 год от 24.11.2022 № 102-НПА)</t>
  </si>
  <si>
    <t>Отклонения между первоначально утвержденными показателями  и их фактическими значениями, %</t>
  </si>
  <si>
    <t>Пояснения различий между первоначально утвержденными показателями и их фактическими значениями</t>
  </si>
  <si>
    <t>19</t>
  </si>
  <si>
    <t>20</t>
  </si>
  <si>
    <t>21</t>
  </si>
  <si>
    <t>22</t>
  </si>
  <si>
    <t xml:space="preserve">  Единая субвенция бюджетам мун. районов из бюджета субъекта РФ</t>
  </si>
  <si>
    <t xml:space="preserve">  Акцизы по подакцизным товарам (продукции), производимым на территории РФ</t>
  </si>
  <si>
    <t xml:space="preserve">  Дотации бюджетам бюджетной системы РФ</t>
  </si>
  <si>
    <t xml:space="preserve">  Субсидии бюджетам бюджетной системы РФ (межбюджетные субсидии)</t>
  </si>
  <si>
    <t xml:space="preserve">  Субсидии бюджетам мун. районов на поддержку отрасли культуры</t>
  </si>
  <si>
    <t xml:space="preserve">  Субсидии бюджетам мун. районов на реализацию мероприятий по модернизации школьных систем образования</t>
  </si>
  <si>
    <t xml:space="preserve">  Субвенции бюджетам бюджетной системы РФ</t>
  </si>
  <si>
    <t xml:space="preserve">  Субвенции местным бюджетам на выполнение передаваемых полномочий субъектов РФ</t>
  </si>
  <si>
    <t xml:space="preserve">  Межбюджетные трансферты, передаваемые бюджетам мун. районов на ежемес. ден. вознагражд. за классное рук-во пед.раб. гос. и мун. общеобраз. организ.</t>
  </si>
  <si>
    <t xml:space="preserve">  Субвенции бюджетам мун. районов на гос. регистрацию актов гражданского состояния</t>
  </si>
  <si>
    <t xml:space="preserve">  Субвенции бюджетам мун.районов на организ. бесплатного горячего питания обуч., получающих начальное общее образ. в гос. и мун. образов. организ.</t>
  </si>
  <si>
    <t xml:space="preserve">  Субвенции бюджетам мун.районов на осущ. полномочий по сост. (измен.) списков кандидатов в присяжные заседатели фед. судов общей юрисдикции в РФ</t>
  </si>
  <si>
    <t xml:space="preserve">  Субвенции бюджетам мун.районов на предост. жилых помещ. детям-сиротам и детям, оставшимся без попеч. родителей, лицам из их числа по дог. найма спец. жилых помещ.</t>
  </si>
  <si>
    <t xml:space="preserve">  Субвенции бюджетам мун. районов на компенс. части платы, взим. с родителей (законных представ.) за присмотр и уход за детьми, посещ. образ.организ., реализ. образ.программы дошк. образ.</t>
  </si>
  <si>
    <t xml:space="preserve">  Субсидии бюджетам мун. районов на создание в общеобраз. организ., распол. в сельской местности и малых городах, условий для занятий физ. культ. и спортом</t>
  </si>
  <si>
    <t xml:space="preserve">  Субсидии бюджетам мун. районов на реализ. мероприятий по обеспеч. жильем молодых семей</t>
  </si>
  <si>
    <t xml:space="preserve">  Дотации бюджетам на поддержку мер по обеспеч. сбалансированности бюджетов</t>
  </si>
  <si>
    <t xml:space="preserve">  НАЛОГИ НА ТОВАРЫ (РАБОТЫ, УСЛУГИ), РЕАЛИЗУЕМЫЕ НА ТЕРРИТОРИИ РФ</t>
  </si>
  <si>
    <t>Доходы бюджета - всего, в том числе:</t>
  </si>
  <si>
    <t xml:space="preserve">  БЕЗВОЗМЕЗДНЫЕ ПОСТУПЛЕНИЯ</t>
  </si>
  <si>
    <t>Налог, взимаемый в связи с примен.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</si>
  <si>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</si>
  <si>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</si>
  <si>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</si>
  <si>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 xml:space="preserve">НАЛОГИ НА ИМУЩЕСТВО </t>
  </si>
  <si>
    <t>ДОХОДЫ ОТ ИСПОЛЬЗОВАНИЯ ИМУЩЕСТВА, НАХОДЯЩЕГОСЯ В ГОС. И МУН. СОБСТВЕННОСТИ</t>
  </si>
  <si>
    <t>ПЛАТЕЖИ ПРИ ПОЛЬЗОВАНИИ ПРИРОДНЫМИ РЕСУРСАМИ</t>
  </si>
  <si>
    <t xml:space="preserve">ДОХОДЫ ОТ ОКАЗАНИЯ ПЛАТНЫХ УСЛУГ И КОМПЕНСАЦИИ ЗАТРАТ ГОСУДАРСТВА 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</si>
  <si>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</si>
  <si>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</si>
  <si>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</si>
  <si>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Невыясненные поступления, зачисляемые в бюджеты мун. районов</t>
  </si>
  <si>
    <t>Фактический объем поступлений по УСНО превышает первоначально утвержденные плановые назначения в связи с увеличением численности налогоплательщиков, применяющих данный режим налогообложения, внесением авансовых платежей</t>
  </si>
  <si>
    <t>Превышение фактических поступлений по доходам от использования имущества над плановыми связано с проводимой работой с должниками, в том числе за найм жилья, погашением дебиторской задолженности арендаторами земельных участков.</t>
  </si>
  <si>
    <t>Превышение фактического объема поступлений от реализации муниципального имущества над первоначально утвержденным планом обусловлено досрочным закрытием сделки купли-продажи муниципального имущества</t>
  </si>
  <si>
    <t>НАЛОГИ НА СОВОКУПНЫЙ ДОХОД</t>
  </si>
  <si>
    <t xml:space="preserve">Сведения о фактических поступлениях доходов бюджета Черниговского района за 2023 год  по видам доходов в сравнении с первоначально утвержденными решением о бюджете значениями и с уточненными значениями с учетом внесенных изменений в отчетном периоде </t>
  </si>
  <si>
    <t>Первоначально утвержденные значения (решение о бюджете на 2023 год от 12.12.2022 № 107-НПА)</t>
  </si>
  <si>
    <t>Уточненные значения (внесение изменений решение о бюджете на 2023 год от 27.01.2023 № 117-НПА)</t>
  </si>
  <si>
    <t>Уточненные значения (внесение изменений решение о бюджете на 2023 год от 27.04.2023 № 125-НПА)</t>
  </si>
  <si>
    <t>Уточненные значения (внесение изменений решение о бюджете на 2023 год от 29.06.2023 № 3-НПА)</t>
  </si>
  <si>
    <t>Уточненные значения (внесение изменений решение о бюджете на 2023 год от 27.09.2023 № 16-НПА)</t>
  </si>
  <si>
    <t>Уточненные значения (внесение изменений решение о бюджете на 2023 год от 29.11.2023 № 41-НПА)</t>
  </si>
  <si>
    <t>Уточненные значения (внесение изменений решение о бюджете на 2023 год от 13.12.2023 № 68-НПА)</t>
  </si>
  <si>
    <t>Фактические значения за 2023 год</t>
  </si>
  <si>
    <t>23</t>
  </si>
  <si>
    <t>Уточненные значения (внесение изменений решение о бюджете на 2023 год от 27.07.2023 № 10-НПА)</t>
  </si>
  <si>
    <t>000 2 02 25513 00 0000 150</t>
  </si>
  <si>
    <t xml:space="preserve">Субсидии бюджетам на развитие сети учреждений культурно-досугового типа
Субсидии бюджетам муниципальных районов на развитие сети учреждений культурно-досугового типа
</t>
  </si>
  <si>
    <t>000 2 02 25597 00 0000 150</t>
  </si>
  <si>
    <t xml:space="preserve">Субсидии бюджетам на реконструкцию и капитальный ремонт региональных и муниципальных музеев
</t>
  </si>
  <si>
    <t>000 2 02 45179 05 0000 150</t>
  </si>
  <si>
    <t>МБТ,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</si>
  <si>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Субсидии бюджетам муниципальных районов на обеспечение систем коммунальной инфраструктуры за счет бюджетов </t>
  </si>
  <si>
    <t>000 2 02 20303 00 0000 150</t>
  </si>
  <si>
    <t xml:space="preserve">Превышение фактического поступления над первоначально утвержденным планом связано с поступлением дебиторской задолженности прошлых лет </t>
  </si>
  <si>
    <t>Внесение изменений в течении 2023 года обусловлено уточнением бюджетных назначений, утвержденных Законом Приморского края от 20.12.2022 № 253-КЗ "О краевом бюджете на 2023 год и плановый период 2024 и 2025 годов" (с изменениями и дополнениями)</t>
  </si>
  <si>
    <t>000 2 19 60010 05 0000 150</t>
  </si>
  <si>
    <t xml:space="preserve">Возврат молодым специалистом неиспользованной части субвенции по обеспечению мер социальной поддержки педагогов </t>
  </si>
  <si>
    <t>000 2 07 05030 05 0000 150</t>
  </si>
  <si>
    <t xml:space="preserve">НО "Фонд социально-экономической поддержки регионов "СУЭК-РЕГИОНАМ" перечислено в качестве безвозмездных пожертвований 70,30 тыс. рублей в рамках договора от 29.11.2023 № Ф-189/23. </t>
  </si>
  <si>
    <t>Уточненные значения (внесение изменений решение о бюджете на 2023 год от 25.12.2023 № 84-НПА)</t>
  </si>
  <si>
    <t xml:space="preserve">Превышение фактического объема поступлений по налогу на доходы физических лиц, в сравнении с первоначально утвержденными плановыми назначениями, связано с увеличением контингента, в том числе увеличение поступлений от Министерства обороны РФ, а также выплатами премиального характера по итогам года работникам учреждений района </t>
  </si>
  <si>
    <t xml:space="preserve">Планирование поступлений по данному виду налоговых доходов осуществляет администратор дохода. Увеличение поступлений связано с ростом цен на ГСМ </t>
  </si>
  <si>
    <t>Фактичекое поступление ЕСХН меньше пеовоначально утвержденных назначений связано со снижением сумм исчисленного налога</t>
  </si>
  <si>
    <t xml:space="preserve">Фактическое поступление по налогу меньше чем первоначально запланировано связано с предоставлением  налогоплательщиками уведомлений об уменьшении стоимости  патента на страховые взносы, как за отчетный год так и за предыдущие периоды </t>
  </si>
  <si>
    <t xml:space="preserve">Поступления государственной пошлины планируются администратором дохода. Рост связан с увеличением количества рассматриваемых дел в судах общей юрисдикции, мировыми судьями </t>
  </si>
  <si>
    <t xml:space="preserve">Планирование поступлений по данному виду доходов осуществляет администратор дохода </t>
  </si>
  <si>
    <t>Поступления от штрафов, санкций, возмещения ущерба осуществляются по данным администратора дохода.  Рост связан с увеличением количества налагаемых администратором дохода, в том числе Департаментом по координации правоохранительной деятельности, штрафных санкций</t>
  </si>
  <si>
    <t>Превышение фактического объема поступлений налоговых и неналоговых доходов над первоначально утвержденными значениями обусловлено ростом  налогоплательщиков, увеличением исчисленной базы для налогообложения и проводимой работой с дебиторской задолженностью</t>
  </si>
  <si>
    <t xml:space="preserve"> -</t>
  </si>
</sst>
</file>

<file path=xl/styles.xml><?xml version="1.0" encoding="utf-8"?>
<styleSheet xmlns="http://schemas.openxmlformats.org/spreadsheetml/2006/main">
  <numFmts count="5">
    <numFmt numFmtId="164" formatCode="dd\.mm\.yyyy"/>
    <numFmt numFmtId="165" formatCode="#,##0.00_ ;\-#,##0.00"/>
    <numFmt numFmtId="166" formatCode="#,##0.000"/>
    <numFmt numFmtId="167" formatCode="0.0"/>
    <numFmt numFmtId="168" formatCode="000000"/>
  </numFmts>
  <fonts count="24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8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  <font>
      <i/>
      <sz val="8"/>
      <color rgb="FF000000"/>
      <name val="Arial Cyr"/>
      <charset val="204"/>
    </font>
    <font>
      <sz val="8"/>
      <color rgb="FF000000"/>
      <name val="Arial Cyr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31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  <xf numFmtId="0" fontId="17" fillId="4" borderId="0" applyNumberFormat="0" applyBorder="0" applyAlignment="0" applyProtection="0"/>
  </cellStyleXfs>
  <cellXfs count="117">
    <xf numFmtId="0" fontId="0" fillId="0" borderId="0" xfId="0"/>
    <xf numFmtId="0" fontId="0" fillId="0" borderId="0" xfId="0" applyProtection="1">
      <protection locked="0"/>
    </xf>
    <xf numFmtId="0" fontId="6" fillId="0" borderId="1" xfId="14" applyNumberFormat="1" applyProtection="1"/>
    <xf numFmtId="0" fontId="15" fillId="0" borderId="0" xfId="0" applyFont="1" applyAlignment="1">
      <alignment horizontal="center"/>
    </xf>
    <xf numFmtId="0" fontId="3" fillId="0" borderId="1" xfId="24" applyNumberFormat="1" applyBorder="1" applyProtection="1">
      <alignment horizontal="left"/>
    </xf>
    <xf numFmtId="49" fontId="3" fillId="0" borderId="1" xfId="25" applyNumberFormat="1" applyBorder="1" applyProtection="1"/>
    <xf numFmtId="49" fontId="3" fillId="0" borderId="1" xfId="26" applyNumberFormat="1" applyBorder="1" applyProtection="1"/>
    <xf numFmtId="0" fontId="3" fillId="0" borderId="20" xfId="34" applyNumberFormat="1" applyBorder="1" applyProtection="1">
      <alignment horizontal="center" vertical="center"/>
    </xf>
    <xf numFmtId="49" fontId="3" fillId="0" borderId="20" xfId="35" applyNumberFormat="1" applyBorder="1" applyProtection="1">
      <alignment horizontal="center" vertical="center"/>
    </xf>
    <xf numFmtId="49" fontId="13" fillId="0" borderId="40" xfId="38" applyNumberFormat="1" applyFont="1" applyBorder="1" applyProtection="1">
      <alignment horizontal="center"/>
    </xf>
    <xf numFmtId="4" fontId="13" fillId="0" borderId="37" xfId="39" applyNumberFormat="1" applyFont="1" applyBorder="1" applyProtection="1">
      <alignment horizontal="right" shrinkToFit="1"/>
    </xf>
    <xf numFmtId="49" fontId="3" fillId="0" borderId="42" xfId="46" applyNumberFormat="1" applyBorder="1" applyProtection="1">
      <alignment horizontal="center"/>
    </xf>
    <xf numFmtId="4" fontId="3" fillId="0" borderId="23" xfId="47" applyNumberFormat="1" applyBorder="1" applyProtection="1">
      <alignment horizontal="right" shrinkToFit="1"/>
    </xf>
    <xf numFmtId="49" fontId="3" fillId="0" borderId="44" xfId="46" applyNumberFormat="1" applyBorder="1" applyProtection="1">
      <alignment horizontal="center"/>
    </xf>
    <xf numFmtId="4" fontId="3" fillId="0" borderId="45" xfId="47" applyNumberFormat="1" applyBorder="1" applyProtection="1">
      <alignment horizontal="right" shrinkToFit="1"/>
    </xf>
    <xf numFmtId="49" fontId="3" fillId="0" borderId="42" xfId="46" applyNumberFormat="1" applyFill="1" applyBorder="1" applyProtection="1">
      <alignment horizontal="center"/>
    </xf>
    <xf numFmtId="4" fontId="3" fillId="0" borderId="23" xfId="47" applyNumberFormat="1" applyFill="1" applyBorder="1" applyProtection="1">
      <alignment horizontal="right" shrinkToFit="1"/>
    </xf>
    <xf numFmtId="0" fontId="0" fillId="0" borderId="0" xfId="0" applyFill="1" applyProtection="1">
      <protection locked="0"/>
    </xf>
    <xf numFmtId="0" fontId="17" fillId="0" borderId="1" xfId="130" applyFill="1" applyBorder="1"/>
    <xf numFmtId="49" fontId="20" fillId="0" borderId="42" xfId="46" applyNumberFormat="1" applyFont="1" applyBorder="1" applyProtection="1">
      <alignment horizontal="center"/>
    </xf>
    <xf numFmtId="4" fontId="20" fillId="0" borderId="23" xfId="47" applyNumberFormat="1" applyFont="1" applyBorder="1" applyProtection="1">
      <alignment horizontal="right" shrinkToFit="1"/>
    </xf>
    <xf numFmtId="166" fontId="3" fillId="5" borderId="23" xfId="47" applyNumberFormat="1" applyFill="1" applyBorder="1" applyProtection="1">
      <alignment horizontal="right" shrinkToFit="1"/>
    </xf>
    <xf numFmtId="166" fontId="21" fillId="5" borderId="23" xfId="39" applyNumberFormat="1" applyFont="1" applyFill="1" applyBorder="1" applyProtection="1">
      <alignment horizontal="right" shrinkToFit="1"/>
    </xf>
    <xf numFmtId="49" fontId="3" fillId="0" borderId="1" xfId="25" applyNumberFormat="1" applyFill="1" applyBorder="1" applyProtection="1"/>
    <xf numFmtId="49" fontId="3" fillId="0" borderId="20" xfId="35" applyNumberFormat="1" applyFill="1" applyBorder="1" applyProtection="1">
      <alignment horizontal="center" vertical="center"/>
    </xf>
    <xf numFmtId="166" fontId="13" fillId="0" borderId="37" xfId="39" applyNumberFormat="1" applyFont="1" applyFill="1" applyBorder="1" applyProtection="1">
      <alignment horizontal="right" shrinkToFit="1"/>
    </xf>
    <xf numFmtId="166" fontId="20" fillId="0" borderId="37" xfId="39" applyNumberFormat="1" applyFont="1" applyFill="1" applyBorder="1" applyProtection="1">
      <alignment horizontal="right" shrinkToFit="1"/>
    </xf>
    <xf numFmtId="166" fontId="21" fillId="0" borderId="37" xfId="39" applyNumberFormat="1" applyFont="1" applyFill="1" applyBorder="1" applyProtection="1">
      <alignment horizontal="right" shrinkToFit="1"/>
    </xf>
    <xf numFmtId="4" fontId="3" fillId="0" borderId="45" xfId="47" applyNumberFormat="1" applyFill="1" applyBorder="1" applyProtection="1">
      <alignment horizontal="right" shrinkToFit="1"/>
    </xf>
    <xf numFmtId="0" fontId="6" fillId="0" borderId="1" xfId="14" applyNumberFormat="1" applyFill="1" applyProtection="1"/>
    <xf numFmtId="166" fontId="20" fillId="0" borderId="23" xfId="47" applyNumberFormat="1" applyFont="1" applyFill="1" applyBorder="1" applyProtection="1">
      <alignment horizontal="right" shrinkToFit="1"/>
    </xf>
    <xf numFmtId="166" fontId="21" fillId="0" borderId="23" xfId="47" applyNumberFormat="1" applyFont="1" applyFill="1" applyBorder="1" applyProtection="1">
      <alignment horizontal="right" shrinkToFit="1"/>
    </xf>
    <xf numFmtId="49" fontId="3" fillId="0" borderId="1" xfId="26" applyNumberFormat="1" applyFill="1" applyBorder="1" applyProtection="1"/>
    <xf numFmtId="166" fontId="21" fillId="0" borderId="23" xfId="39" applyNumberFormat="1" applyFont="1" applyFill="1" applyBorder="1" applyProtection="1">
      <alignment horizontal="right" shrinkToFit="1"/>
    </xf>
    <xf numFmtId="49" fontId="14" fillId="0" borderId="1" xfId="27" applyNumberFormat="1" applyFont="1" applyFill="1" applyBorder="1" applyAlignment="1" applyProtection="1">
      <alignment horizontal="right"/>
    </xf>
    <xf numFmtId="4" fontId="13" fillId="0" borderId="41" xfId="39" applyNumberFormat="1" applyFont="1" applyFill="1" applyBorder="1" applyProtection="1">
      <alignment horizontal="right" shrinkToFit="1"/>
    </xf>
    <xf numFmtId="4" fontId="3" fillId="0" borderId="43" xfId="47" applyNumberFormat="1" applyFill="1" applyBorder="1" applyProtection="1">
      <alignment horizontal="right" shrinkToFit="1"/>
    </xf>
    <xf numFmtId="4" fontId="3" fillId="0" borderId="46" xfId="47" applyNumberFormat="1" applyFill="1" applyBorder="1" applyProtection="1">
      <alignment horizontal="right" shrinkToFit="1"/>
    </xf>
    <xf numFmtId="166" fontId="3" fillId="0" borderId="23" xfId="47" applyNumberFormat="1" applyFill="1" applyBorder="1" applyProtection="1">
      <alignment horizontal="right" shrinkToFit="1"/>
    </xf>
    <xf numFmtId="0" fontId="3" fillId="0" borderId="6" xfId="11" applyFill="1" applyAlignment="1">
      <alignment horizontal="left" wrapText="1"/>
    </xf>
    <xf numFmtId="0" fontId="8" fillId="0" borderId="39" xfId="11" applyFont="1" applyFill="1" applyBorder="1" applyAlignment="1">
      <alignment horizontal="left" wrapText="1"/>
    </xf>
    <xf numFmtId="4" fontId="8" fillId="0" borderId="43" xfId="47" applyNumberFormat="1" applyFont="1" applyFill="1" applyBorder="1" applyAlignment="1" applyProtection="1">
      <alignment horizontal="left" wrapText="1"/>
    </xf>
    <xf numFmtId="4" fontId="20" fillId="0" borderId="43" xfId="47" applyNumberFormat="1" applyFont="1" applyFill="1" applyBorder="1" applyProtection="1">
      <alignment horizontal="right" shrinkToFit="1"/>
    </xf>
    <xf numFmtId="49" fontId="3" fillId="0" borderId="1" xfId="10" applyNumberFormat="1" applyBorder="1" applyAlignment="1" applyProtection="1"/>
    <xf numFmtId="49" fontId="3" fillId="0" borderId="20" xfId="33" applyNumberFormat="1" applyBorder="1" applyAlignment="1" applyProtection="1">
      <alignment horizontal="center"/>
    </xf>
    <xf numFmtId="49" fontId="13" fillId="0" borderId="39" xfId="36" applyNumberFormat="1" applyFont="1" applyBorder="1" applyAlignment="1" applyProtection="1">
      <alignment horizontal="left" wrapText="1"/>
    </xf>
    <xf numFmtId="49" fontId="20" fillId="0" borderId="36" xfId="44" applyNumberFormat="1" applyFont="1" applyBorder="1" applyAlignment="1" applyProtection="1">
      <alignment wrapText="1"/>
    </xf>
    <xf numFmtId="49" fontId="3" fillId="0" borderId="36" xfId="44" applyNumberFormat="1" applyFill="1" applyBorder="1" applyAlignment="1" applyProtection="1">
      <alignment wrapText="1"/>
    </xf>
    <xf numFmtId="49" fontId="3" fillId="0" borderId="36" xfId="44" applyNumberFormat="1" applyFont="1" applyFill="1" applyBorder="1" applyAlignment="1" applyProtection="1">
      <alignment wrapText="1"/>
    </xf>
    <xf numFmtId="49" fontId="3" fillId="0" borderId="36" xfId="44" applyNumberFormat="1" applyBorder="1" applyAlignment="1" applyProtection="1">
      <alignment wrapText="1"/>
    </xf>
    <xf numFmtId="49" fontId="3" fillId="0" borderId="36" xfId="44" applyNumberFormat="1" applyBorder="1" applyAlignment="1" applyProtection="1">
      <alignment horizontal="left" wrapText="1"/>
    </xf>
    <xf numFmtId="49" fontId="6" fillId="0" borderId="1" xfId="14" applyNumberFormat="1" applyAlignment="1" applyProtection="1"/>
    <xf numFmtId="49" fontId="0" fillId="0" borderId="0" xfId="0" applyNumberFormat="1" applyAlignment="1" applyProtection="1">
      <protection locked="0"/>
    </xf>
    <xf numFmtId="0" fontId="4" fillId="0" borderId="1" xfId="13" applyNumberFormat="1" applyBorder="1" applyAlignment="1" applyProtection="1">
      <alignment horizontal="right"/>
    </xf>
    <xf numFmtId="49" fontId="3" fillId="0" borderId="20" xfId="35" applyNumberFormat="1" applyFill="1" applyBorder="1" applyAlignment="1" applyProtection="1">
      <alignment horizontal="center"/>
    </xf>
    <xf numFmtId="4" fontId="18" fillId="6" borderId="47" xfId="39" applyNumberFormat="1" applyFont="1" applyFill="1" applyBorder="1" applyAlignment="1" applyProtection="1">
      <alignment horizontal="right" shrinkToFit="1"/>
    </xf>
    <xf numFmtId="4" fontId="8" fillId="5" borderId="39" xfId="47" applyNumberFormat="1" applyFont="1" applyFill="1" applyBorder="1" applyAlignment="1" applyProtection="1">
      <alignment horizontal="right" shrinkToFit="1"/>
    </xf>
    <xf numFmtId="4" fontId="8" fillId="0" borderId="39" xfId="47" applyNumberFormat="1" applyFont="1" applyFill="1" applyBorder="1" applyAlignment="1" applyProtection="1">
      <alignment horizontal="right" shrinkToFit="1"/>
    </xf>
    <xf numFmtId="49" fontId="8" fillId="0" borderId="39" xfId="18" applyFont="1" applyFill="1" applyBorder="1" applyAlignment="1">
      <alignment horizontal="left" wrapText="1"/>
    </xf>
    <xf numFmtId="167" fontId="22" fillId="0" borderId="39" xfId="0" applyNumberFormat="1" applyFont="1" applyFill="1" applyBorder="1" applyAlignment="1">
      <alignment horizontal="justify" wrapText="1"/>
    </xf>
    <xf numFmtId="49" fontId="8" fillId="0" borderId="39" xfId="35" applyFont="1" applyFill="1" applyBorder="1" applyAlignment="1">
      <alignment horizontal="left" wrapText="1"/>
    </xf>
    <xf numFmtId="4" fontId="8" fillId="0" borderId="43" xfId="47" applyNumberFormat="1" applyFont="1" applyFill="1" applyBorder="1" applyAlignment="1" applyProtection="1">
      <alignment horizontal="right" shrinkToFit="1"/>
    </xf>
    <xf numFmtId="4" fontId="3" fillId="0" borderId="43" xfId="47" applyNumberFormat="1" applyBorder="1" applyAlignment="1" applyProtection="1">
      <alignment horizontal="right" shrinkToFit="1"/>
    </xf>
    <xf numFmtId="4" fontId="3" fillId="0" borderId="46" xfId="47" applyNumberFormat="1" applyBorder="1" applyAlignment="1" applyProtection="1">
      <alignment horizontal="right" shrinkToFit="1"/>
    </xf>
    <xf numFmtId="0" fontId="6" fillId="0" borderId="1" xfId="14" applyNumberFormat="1" applyAlignment="1" applyProtection="1"/>
    <xf numFmtId="0" fontId="0" fillId="0" borderId="0" xfId="0" applyAlignment="1" applyProtection="1">
      <protection locked="0"/>
    </xf>
    <xf numFmtId="0" fontId="3" fillId="0" borderId="21" xfId="44" applyAlignment="1">
      <alignment horizontal="left" wrapText="1"/>
    </xf>
    <xf numFmtId="49" fontId="20" fillId="0" borderId="36" xfId="44" applyNumberFormat="1" applyFont="1" applyFill="1" applyBorder="1" applyAlignment="1" applyProtection="1">
      <alignment wrapText="1"/>
    </xf>
    <xf numFmtId="49" fontId="20" fillId="0" borderId="42" xfId="46" applyNumberFormat="1" applyFont="1" applyFill="1" applyBorder="1" applyProtection="1">
      <alignment horizontal="center"/>
    </xf>
    <xf numFmtId="4" fontId="20" fillId="0" borderId="23" xfId="47" applyNumberFormat="1" applyFont="1" applyFill="1" applyBorder="1" applyProtection="1">
      <alignment horizontal="right" shrinkToFit="1"/>
    </xf>
    <xf numFmtId="166" fontId="20" fillId="0" borderId="23" xfId="39" applyNumberFormat="1" applyFont="1" applyFill="1" applyBorder="1" applyProtection="1">
      <alignment horizontal="right" shrinkToFit="1"/>
    </xf>
    <xf numFmtId="166" fontId="21" fillId="0" borderId="36" xfId="39" applyNumberFormat="1" applyFont="1" applyFill="1" applyBorder="1" applyProtection="1">
      <alignment horizontal="right" shrinkToFit="1"/>
    </xf>
    <xf numFmtId="166" fontId="21" fillId="0" borderId="35" xfId="39" applyNumberFormat="1" applyFont="1" applyFill="1" applyBorder="1" applyProtection="1">
      <alignment horizontal="right" shrinkToFit="1"/>
    </xf>
    <xf numFmtId="166" fontId="3" fillId="0" borderId="35" xfId="47" applyNumberFormat="1" applyFill="1" applyBorder="1" applyProtection="1">
      <alignment horizontal="right" shrinkToFit="1"/>
    </xf>
    <xf numFmtId="4" fontId="8" fillId="0" borderId="50" xfId="47" applyNumberFormat="1" applyFont="1" applyFill="1" applyBorder="1" applyAlignment="1" applyProtection="1">
      <alignment horizontal="left" wrapText="1"/>
    </xf>
    <xf numFmtId="166" fontId="21" fillId="0" borderId="39" xfId="39" applyNumberFormat="1" applyFont="1" applyFill="1" applyBorder="1" applyProtection="1">
      <alignment horizontal="right" shrinkToFit="1"/>
    </xf>
    <xf numFmtId="166" fontId="3" fillId="0" borderId="39" xfId="47" applyNumberFormat="1" applyFill="1" applyBorder="1" applyProtection="1">
      <alignment horizontal="right" shrinkToFit="1"/>
    </xf>
    <xf numFmtId="4" fontId="3" fillId="0" borderId="39" xfId="47" applyNumberFormat="1" applyFill="1" applyBorder="1" applyProtection="1">
      <alignment horizontal="right" shrinkToFit="1"/>
    </xf>
    <xf numFmtId="0" fontId="23" fillId="0" borderId="39" xfId="0" applyFont="1" applyBorder="1" applyAlignment="1">
      <alignment horizontal="justify" vertical="center"/>
    </xf>
    <xf numFmtId="4" fontId="8" fillId="0" borderId="39" xfId="47" applyNumberFormat="1" applyFont="1" applyFill="1" applyBorder="1" applyAlignment="1" applyProtection="1">
      <alignment horizontal="left" wrapText="1" shrinkToFit="1"/>
    </xf>
    <xf numFmtId="4" fontId="21" fillId="0" borderId="41" xfId="39" applyNumberFormat="1" applyFont="1" applyFill="1" applyBorder="1" applyProtection="1">
      <alignment horizontal="right" shrinkToFit="1"/>
    </xf>
    <xf numFmtId="0" fontId="16" fillId="0" borderId="1" xfId="16" applyNumberFormat="1" applyFont="1" applyAlignment="1" applyProtection="1">
      <alignment horizontal="center"/>
    </xf>
    <xf numFmtId="0" fontId="0" fillId="0" borderId="0" xfId="0" applyAlignment="1">
      <alignment horizontal="center"/>
    </xf>
    <xf numFmtId="49" fontId="3" fillId="0" borderId="49" xfId="30" applyNumberFormat="1" applyFill="1" applyBorder="1" applyAlignment="1" applyProtection="1">
      <alignment horizontal="center" vertical="top" wrapText="1"/>
    </xf>
    <xf numFmtId="0" fontId="0" fillId="0" borderId="35" xfId="0" applyFill="1" applyBorder="1" applyAlignment="1">
      <alignment horizontal="center" vertical="top" wrapText="1"/>
    </xf>
    <xf numFmtId="0" fontId="0" fillId="0" borderId="23" xfId="0" applyFill="1" applyBorder="1" applyAlignment="1">
      <alignment horizontal="center" vertical="top" wrapText="1"/>
    </xf>
    <xf numFmtId="49" fontId="3" fillId="0" borderId="49" xfId="30" applyNumberFormat="1" applyBorder="1" applyAlignment="1" applyProtection="1">
      <alignment horizontal="center" vertical="top" wrapText="1"/>
    </xf>
    <xf numFmtId="49" fontId="3" fillId="0" borderId="35" xfId="30" applyNumberFormat="1" applyBorder="1" applyAlignment="1" applyProtection="1">
      <alignment horizontal="center" vertical="top" wrapText="1"/>
    </xf>
    <xf numFmtId="49" fontId="3" fillId="0" borderId="23" xfId="30" applyNumberFormat="1" applyBorder="1" applyAlignment="1" applyProtection="1">
      <alignment horizontal="center" vertical="top" wrapText="1"/>
    </xf>
    <xf numFmtId="49" fontId="3" fillId="0" borderId="35" xfId="30" applyNumberFormat="1" applyFill="1" applyBorder="1" applyAlignment="1" applyProtection="1">
      <alignment horizontal="center" vertical="top" wrapText="1"/>
    </xf>
    <xf numFmtId="49" fontId="3" fillId="0" borderId="23" xfId="30" applyNumberFormat="1" applyFill="1" applyBorder="1" applyAlignment="1" applyProtection="1">
      <alignment horizontal="center" vertical="top" wrapText="1"/>
    </xf>
    <xf numFmtId="49" fontId="8" fillId="0" borderId="49" xfId="30" applyNumberFormat="1" applyFont="1" applyFill="1" applyBorder="1" applyAlignment="1" applyProtection="1">
      <alignment horizontal="center" vertical="top" wrapText="1"/>
    </xf>
    <xf numFmtId="49" fontId="8" fillId="0" borderId="35" xfId="30" applyNumberFormat="1" applyFont="1" applyFill="1" applyBorder="1" applyAlignment="1" applyProtection="1">
      <alignment horizontal="center" vertical="top" wrapText="1"/>
    </xf>
    <xf numFmtId="49" fontId="8" fillId="0" borderId="23" xfId="30" applyNumberFormat="1" applyFont="1" applyFill="1" applyBorder="1" applyAlignment="1" applyProtection="1">
      <alignment horizontal="center" vertical="top" wrapText="1"/>
    </xf>
    <xf numFmtId="49" fontId="8" fillId="0" borderId="49" xfId="30" applyNumberFormat="1" applyFont="1" applyBorder="1" applyAlignment="1" applyProtection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16" fillId="0" borderId="1" xfId="16" applyNumberFormat="1" applyFont="1" applyAlignment="1" applyProtection="1">
      <alignment horizontal="center" vertical="center"/>
    </xf>
    <xf numFmtId="0" fontId="11" fillId="0" borderId="13" xfId="29" applyNumberFormat="1" applyFont="1" applyAlignment="1" applyProtection="1">
      <alignment horizontal="center" wrapText="1"/>
    </xf>
    <xf numFmtId="0" fontId="11" fillId="0" borderId="13" xfId="29" applyFont="1" applyAlignment="1">
      <alignment horizontal="center" wrapText="1"/>
    </xf>
    <xf numFmtId="49" fontId="3" fillId="0" borderId="37" xfId="29" applyNumberFormat="1" applyBorder="1" applyAlignment="1" applyProtection="1">
      <alignment horizontal="center" wrapText="1"/>
    </xf>
    <xf numFmtId="49" fontId="3" fillId="0" borderId="13" xfId="29" applyNumberFormat="1" applyBorder="1" applyAlignment="1">
      <alignment horizontal="center" wrapText="1"/>
    </xf>
    <xf numFmtId="0" fontId="3" fillId="0" borderId="37" xfId="29" applyNumberFormat="1" applyBorder="1" applyProtection="1">
      <alignment horizontal="center" vertical="top" wrapText="1"/>
    </xf>
    <xf numFmtId="0" fontId="3" fillId="0" borderId="13" xfId="29" applyBorder="1">
      <alignment horizontal="center" vertical="top" wrapText="1"/>
    </xf>
    <xf numFmtId="49" fontId="3" fillId="0" borderId="37" xfId="30" applyNumberFormat="1" applyBorder="1" applyProtection="1">
      <alignment horizontal="center" vertical="top" wrapText="1"/>
    </xf>
    <xf numFmtId="49" fontId="3" fillId="0" borderId="13" xfId="30" applyBorder="1">
      <alignment horizontal="center" vertical="top" wrapText="1"/>
    </xf>
    <xf numFmtId="0" fontId="8" fillId="0" borderId="13" xfId="29" applyNumberFormat="1" applyFont="1" applyFill="1" applyProtection="1">
      <alignment horizontal="center" vertical="top" wrapText="1"/>
    </xf>
    <xf numFmtId="0" fontId="8" fillId="0" borderId="13" xfId="29" applyFont="1" applyFill="1">
      <alignment horizontal="center" vertical="top" wrapText="1"/>
    </xf>
    <xf numFmtId="49" fontId="3" fillId="0" borderId="49" xfId="30" applyNumberFormat="1" applyBorder="1" applyProtection="1">
      <alignment horizontal="center" vertical="top" wrapText="1"/>
    </xf>
    <xf numFmtId="49" fontId="3" fillId="0" borderId="35" xfId="30" applyNumberFormat="1" applyBorder="1" applyProtection="1">
      <alignment horizontal="center" vertical="top" wrapText="1"/>
    </xf>
    <xf numFmtId="49" fontId="3" fillId="0" borderId="23" xfId="30" applyNumberFormat="1" applyBorder="1" applyProtection="1">
      <alignment horizontal="center" vertical="top" wrapText="1"/>
    </xf>
    <xf numFmtId="49" fontId="8" fillId="0" borderId="38" xfId="30" applyNumberFormat="1" applyFont="1" applyBorder="1" applyProtection="1">
      <alignment horizontal="center" vertical="top" wrapText="1"/>
    </xf>
    <xf numFmtId="49" fontId="8" fillId="0" borderId="34" xfId="30" applyFont="1" applyBorder="1">
      <alignment horizontal="center" vertical="top" wrapText="1"/>
    </xf>
    <xf numFmtId="168" fontId="3" fillId="0" borderId="39" xfId="35" applyNumberFormat="1" applyFill="1" applyBorder="1" applyAlignment="1">
      <alignment horizontal="left" wrapText="1"/>
    </xf>
    <xf numFmtId="168" fontId="19" fillId="0" borderId="39" xfId="47" applyNumberFormat="1" applyFont="1" applyFill="1" applyBorder="1" applyAlignment="1" applyProtection="1">
      <alignment horizontal="right" shrinkToFit="1"/>
    </xf>
    <xf numFmtId="168" fontId="8" fillId="0" borderId="48" xfId="18" applyNumberFormat="1" applyFont="1" applyBorder="1" applyAlignment="1">
      <alignment horizontal="left" vertical="center" wrapText="1"/>
    </xf>
    <xf numFmtId="168" fontId="8" fillId="0" borderId="39" xfId="35" applyNumberFormat="1" applyFont="1" applyFill="1" applyBorder="1" applyAlignment="1">
      <alignment horizontal="left" wrapText="1"/>
    </xf>
  </cellXfs>
  <cellStyles count="131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Нейтральный" xfId="130" builtin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0"/>
  <sheetViews>
    <sheetView tabSelected="1" topLeftCell="A64" zoomScale="80" zoomScaleNormal="80" zoomScaleSheetLayoutView="100" workbookViewId="0">
      <selection activeCell="V68" sqref="V68"/>
    </sheetView>
  </sheetViews>
  <sheetFormatPr defaultColWidth="8.88671875" defaultRowHeight="14.4"/>
  <cols>
    <col min="1" max="1" width="18.6640625" style="52" customWidth="1"/>
    <col min="2" max="2" width="21.33203125" style="1" customWidth="1"/>
    <col min="3" max="3" width="13.5546875" style="1" hidden="1" customWidth="1"/>
    <col min="4" max="4" width="11.44140625" style="17" customWidth="1"/>
    <col min="5" max="5" width="11.33203125" style="17" customWidth="1"/>
    <col min="6" max="6" width="11" style="17" customWidth="1"/>
    <col min="7" max="7" width="12" style="17" customWidth="1"/>
    <col min="8" max="8" width="11" style="17" customWidth="1"/>
    <col min="9" max="9" width="12" style="17" customWidth="1"/>
    <col min="10" max="10" width="10.6640625" style="17" customWidth="1"/>
    <col min="11" max="11" width="12.33203125" style="1" customWidth="1"/>
    <col min="12" max="12" width="10.88671875" style="17" customWidth="1"/>
    <col min="13" max="13" width="12" style="1" customWidth="1"/>
    <col min="14" max="14" width="10.88671875" style="17" customWidth="1"/>
    <col min="15" max="15" width="12.109375" style="1" customWidth="1"/>
    <col min="16" max="16" width="11.109375" style="17" customWidth="1"/>
    <col min="17" max="17" width="12" style="1" customWidth="1"/>
    <col min="18" max="18" width="11.109375" style="17" customWidth="1"/>
    <col min="19" max="19" width="12.5546875" style="1" customWidth="1"/>
    <col min="20" max="20" width="11.109375" style="17" customWidth="1"/>
    <col min="21" max="21" width="11.5546875" style="1" customWidth="1"/>
    <col min="22" max="22" width="10.109375" style="17" customWidth="1"/>
    <col min="23" max="23" width="35.6640625" style="65" customWidth="1"/>
    <col min="24" max="16384" width="8.88671875" style="1"/>
  </cols>
  <sheetData>
    <row r="1" spans="1:23" ht="16.2" customHeight="1">
      <c r="A1" s="8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3"/>
    </row>
    <row r="2" spans="1:23" ht="31.95" customHeight="1">
      <c r="A2" s="97" t="s">
        <v>150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</row>
    <row r="3" spans="1:23" ht="14.1" customHeight="1">
      <c r="A3" s="43"/>
      <c r="B3" s="4"/>
      <c r="C3" s="5"/>
      <c r="D3" s="23"/>
      <c r="E3" s="23"/>
      <c r="F3" s="23"/>
      <c r="G3" s="23"/>
      <c r="H3" s="23"/>
      <c r="I3" s="23"/>
      <c r="J3" s="23"/>
      <c r="K3" s="5"/>
      <c r="L3" s="23"/>
      <c r="M3" s="5"/>
      <c r="N3" s="23"/>
      <c r="O3" s="5"/>
      <c r="P3" s="23"/>
      <c r="Q3" s="5"/>
      <c r="R3" s="32"/>
      <c r="S3" s="6"/>
      <c r="T3" s="32"/>
      <c r="U3" s="6"/>
      <c r="V3" s="34" t="s">
        <v>86</v>
      </c>
      <c r="W3" s="53"/>
    </row>
    <row r="4" spans="1:23" ht="12.9" customHeight="1">
      <c r="A4" s="100" t="s">
        <v>0</v>
      </c>
      <c r="B4" s="102" t="s">
        <v>1</v>
      </c>
      <c r="C4" s="104" t="s">
        <v>2</v>
      </c>
      <c r="D4" s="83" t="s">
        <v>151</v>
      </c>
      <c r="E4" s="83" t="s">
        <v>152</v>
      </c>
      <c r="F4" s="83" t="s">
        <v>101</v>
      </c>
      <c r="G4" s="83" t="s">
        <v>153</v>
      </c>
      <c r="H4" s="83" t="s">
        <v>103</v>
      </c>
      <c r="I4" s="83" t="s">
        <v>154</v>
      </c>
      <c r="J4" s="83" t="s">
        <v>103</v>
      </c>
      <c r="K4" s="86" t="s">
        <v>160</v>
      </c>
      <c r="L4" s="83" t="s">
        <v>103</v>
      </c>
      <c r="M4" s="86" t="s">
        <v>155</v>
      </c>
      <c r="N4" s="83" t="s">
        <v>103</v>
      </c>
      <c r="O4" s="86" t="s">
        <v>156</v>
      </c>
      <c r="P4" s="83" t="s">
        <v>103</v>
      </c>
      <c r="Q4" s="108" t="s">
        <v>157</v>
      </c>
      <c r="R4" s="91" t="s">
        <v>103</v>
      </c>
      <c r="S4" s="94" t="s">
        <v>175</v>
      </c>
      <c r="T4" s="91" t="s">
        <v>103</v>
      </c>
      <c r="U4" s="111" t="s">
        <v>158</v>
      </c>
      <c r="V4" s="106" t="s">
        <v>108</v>
      </c>
      <c r="W4" s="98" t="s">
        <v>109</v>
      </c>
    </row>
    <row r="5" spans="1:23" ht="12" customHeight="1">
      <c r="A5" s="101"/>
      <c r="B5" s="103"/>
      <c r="C5" s="105"/>
      <c r="D5" s="84"/>
      <c r="E5" s="89" t="s">
        <v>100</v>
      </c>
      <c r="F5" s="89" t="s">
        <v>101</v>
      </c>
      <c r="G5" s="89" t="s">
        <v>102</v>
      </c>
      <c r="H5" s="89" t="s">
        <v>103</v>
      </c>
      <c r="I5" s="89" t="s">
        <v>104</v>
      </c>
      <c r="J5" s="89" t="s">
        <v>103</v>
      </c>
      <c r="K5" s="87" t="s">
        <v>105</v>
      </c>
      <c r="L5" s="89" t="s">
        <v>103</v>
      </c>
      <c r="M5" s="87" t="s">
        <v>106</v>
      </c>
      <c r="N5" s="89" t="s">
        <v>103</v>
      </c>
      <c r="O5" s="87" t="s">
        <v>107</v>
      </c>
      <c r="P5" s="89" t="s">
        <v>103</v>
      </c>
      <c r="Q5" s="109"/>
      <c r="R5" s="92"/>
      <c r="S5" s="95"/>
      <c r="T5" s="92"/>
      <c r="U5" s="112"/>
      <c r="V5" s="107"/>
      <c r="W5" s="99"/>
    </row>
    <row r="6" spans="1:23" ht="108" customHeight="1">
      <c r="A6" s="101"/>
      <c r="B6" s="103"/>
      <c r="C6" s="105"/>
      <c r="D6" s="85"/>
      <c r="E6" s="90" t="s">
        <v>100</v>
      </c>
      <c r="F6" s="90" t="s">
        <v>101</v>
      </c>
      <c r="G6" s="90" t="s">
        <v>102</v>
      </c>
      <c r="H6" s="90" t="s">
        <v>103</v>
      </c>
      <c r="I6" s="90" t="s">
        <v>104</v>
      </c>
      <c r="J6" s="90" t="s">
        <v>103</v>
      </c>
      <c r="K6" s="88" t="s">
        <v>105</v>
      </c>
      <c r="L6" s="90" t="s">
        <v>103</v>
      </c>
      <c r="M6" s="88" t="s">
        <v>106</v>
      </c>
      <c r="N6" s="90" t="s">
        <v>103</v>
      </c>
      <c r="O6" s="88" t="s">
        <v>107</v>
      </c>
      <c r="P6" s="90" t="s">
        <v>103</v>
      </c>
      <c r="Q6" s="110"/>
      <c r="R6" s="93"/>
      <c r="S6" s="96"/>
      <c r="T6" s="93"/>
      <c r="U6" s="112"/>
      <c r="V6" s="107"/>
      <c r="W6" s="99"/>
    </row>
    <row r="7" spans="1:23" ht="14.25" customHeight="1">
      <c r="A7" s="44">
        <v>1</v>
      </c>
      <c r="B7" s="7">
        <v>2</v>
      </c>
      <c r="C7" s="8"/>
      <c r="D7" s="24" t="s">
        <v>87</v>
      </c>
      <c r="E7" s="24" t="s">
        <v>3</v>
      </c>
      <c r="F7" s="24" t="s">
        <v>4</v>
      </c>
      <c r="G7" s="24" t="s">
        <v>88</v>
      </c>
      <c r="H7" s="24" t="s">
        <v>89</v>
      </c>
      <c r="I7" s="24" t="s">
        <v>90</v>
      </c>
      <c r="J7" s="24" t="s">
        <v>91</v>
      </c>
      <c r="K7" s="8" t="s">
        <v>92</v>
      </c>
      <c r="L7" s="24" t="s">
        <v>93</v>
      </c>
      <c r="M7" s="8" t="s">
        <v>94</v>
      </c>
      <c r="N7" s="24" t="s">
        <v>95</v>
      </c>
      <c r="O7" s="24" t="s">
        <v>96</v>
      </c>
      <c r="P7" s="24" t="s">
        <v>97</v>
      </c>
      <c r="Q7" s="24" t="s">
        <v>98</v>
      </c>
      <c r="R7" s="24" t="s">
        <v>99</v>
      </c>
      <c r="S7" s="24" t="s">
        <v>110</v>
      </c>
      <c r="T7" s="24" t="s">
        <v>111</v>
      </c>
      <c r="U7" s="24" t="s">
        <v>112</v>
      </c>
      <c r="V7" s="24" t="s">
        <v>113</v>
      </c>
      <c r="W7" s="54" t="s">
        <v>159</v>
      </c>
    </row>
    <row r="8" spans="1:23" ht="27" customHeight="1">
      <c r="A8" s="45" t="s">
        <v>132</v>
      </c>
      <c r="B8" s="9" t="s">
        <v>5</v>
      </c>
      <c r="C8" s="10">
        <v>1362361932.79</v>
      </c>
      <c r="D8" s="25">
        <f>D9+D41</f>
        <v>1218534.811</v>
      </c>
      <c r="E8" s="25">
        <f>E9+E41</f>
        <v>1272197.3560000001</v>
      </c>
      <c r="F8" s="25">
        <f>E8-D8</f>
        <v>53662.545000000158</v>
      </c>
      <c r="G8" s="25">
        <f>G9+G41</f>
        <v>1291504.659</v>
      </c>
      <c r="H8" s="25">
        <f>G8-E8</f>
        <v>19307.30299999984</v>
      </c>
      <c r="I8" s="25">
        <f>I9+I41</f>
        <v>1304335.1770000001</v>
      </c>
      <c r="J8" s="25">
        <f>I8-G8</f>
        <v>12830.518000000156</v>
      </c>
      <c r="K8" s="25">
        <f>K9+K41</f>
        <v>1371424.9309999999</v>
      </c>
      <c r="L8" s="25">
        <f>K8-I8</f>
        <v>67089.753999999724</v>
      </c>
      <c r="M8" s="25">
        <f>M9+M41</f>
        <v>1524730.2039999999</v>
      </c>
      <c r="N8" s="25">
        <f>M8-K8</f>
        <v>153305.27300000004</v>
      </c>
      <c r="O8" s="25">
        <f>O9+O41</f>
        <v>1597148.088</v>
      </c>
      <c r="P8" s="25">
        <f>O8-M8</f>
        <v>72417.884000000078</v>
      </c>
      <c r="Q8" s="25">
        <f>Q9+Q41</f>
        <v>1594608.3760000002</v>
      </c>
      <c r="R8" s="25">
        <f t="shared" ref="R8:R34" si="0">Q8-O8</f>
        <v>-2539.7119999998249</v>
      </c>
      <c r="S8" s="25">
        <f>S9+S41</f>
        <v>1594608.3760000002</v>
      </c>
      <c r="T8" s="25">
        <f t="shared" ref="T8:T34" si="1">S8-Q8</f>
        <v>0</v>
      </c>
      <c r="U8" s="25">
        <f>U9+U41+U66</f>
        <v>1624171.5338399999</v>
      </c>
      <c r="V8" s="35">
        <f t="shared" ref="V8:V13" si="2">U8/D8*100</f>
        <v>133.28889082020652</v>
      </c>
      <c r="W8" s="55"/>
    </row>
    <row r="9" spans="1:23" ht="93.75" customHeight="1">
      <c r="A9" s="46" t="s">
        <v>84</v>
      </c>
      <c r="B9" s="19" t="s">
        <v>6</v>
      </c>
      <c r="C9" s="20">
        <v>515949000</v>
      </c>
      <c r="D9" s="30">
        <f>D10+D12+D22+D27+D31+D34+D35+D36+D37+D38+D39</f>
        <v>472072.5</v>
      </c>
      <c r="E9" s="30">
        <f>E10+E12+E22+E27+E31+E34+E35+E36+E37+E38+E39</f>
        <v>472490.11</v>
      </c>
      <c r="F9" s="30">
        <f>E9-D9</f>
        <v>417.60999999998603</v>
      </c>
      <c r="G9" s="30">
        <f>G10+G12+G22+G27+G31+G34+G35+G36+G37+G38+G39</f>
        <v>472490.11</v>
      </c>
      <c r="H9" s="27">
        <f t="shared" ref="H9:H36" si="3">G9-E9</f>
        <v>0</v>
      </c>
      <c r="I9" s="30">
        <f>I10+I12+I22+I27+I31+I34+I35+I36+I37+I38+I39</f>
        <v>488490.11</v>
      </c>
      <c r="J9" s="30">
        <v>460491</v>
      </c>
      <c r="K9" s="30">
        <f>K10+K12+K22+K27+K31+K34+K35+K36+K37+K38+K39</f>
        <v>503490.11</v>
      </c>
      <c r="L9" s="26">
        <f t="shared" ref="L9:L36" si="4">K9-I9</f>
        <v>15000</v>
      </c>
      <c r="M9" s="30">
        <f>M10+M12+M22+M27+M31+M34+M35+M36+M37+M38+M39</f>
        <v>538490.11</v>
      </c>
      <c r="N9" s="26">
        <f t="shared" ref="N9:N36" si="5">M9-K9</f>
        <v>35000</v>
      </c>
      <c r="O9" s="30">
        <f>O10+O12+O22+O27+O31+O34+O35+O36+O37+O38+O39</f>
        <v>580490.11</v>
      </c>
      <c r="P9" s="27">
        <f t="shared" ref="P9:P37" si="6">O9-M9</f>
        <v>42000</v>
      </c>
      <c r="Q9" s="30">
        <f>Q10+Q12+Q22+Q27+Q31+Q34+Q35+Q36+Q37+Q38+Q39</f>
        <v>582831.19999999995</v>
      </c>
      <c r="R9" s="26">
        <f t="shared" si="0"/>
        <v>2341.0899999999674</v>
      </c>
      <c r="S9" s="30">
        <f>S10+S12+S22+S27+S31+S34+S35+S36+S37+S38+S39</f>
        <v>582831.19999999995</v>
      </c>
      <c r="T9" s="33">
        <f t="shared" si="1"/>
        <v>0</v>
      </c>
      <c r="U9" s="30">
        <f>U10+U12+U22+U27+U31+U34+U35+U36+U37+U38+U39</f>
        <v>637973.01299999992</v>
      </c>
      <c r="V9" s="80">
        <f t="shared" si="2"/>
        <v>135.14301574440367</v>
      </c>
      <c r="W9" s="113" t="s">
        <v>183</v>
      </c>
    </row>
    <row r="10" spans="1:23" ht="27.6" customHeight="1">
      <c r="A10" s="47" t="s">
        <v>7</v>
      </c>
      <c r="B10" s="15" t="s">
        <v>8</v>
      </c>
      <c r="C10" s="16">
        <v>432411000</v>
      </c>
      <c r="D10" s="38">
        <f>D11</f>
        <v>425926</v>
      </c>
      <c r="E10" s="38">
        <f>E11</f>
        <v>425926</v>
      </c>
      <c r="F10" s="30">
        <f t="shared" ref="F10:F36" si="7">E10-D10</f>
        <v>0</v>
      </c>
      <c r="G10" s="38">
        <f>G11</f>
        <v>425926</v>
      </c>
      <c r="H10" s="27">
        <f t="shared" si="3"/>
        <v>0</v>
      </c>
      <c r="I10" s="38">
        <f>I11</f>
        <v>438426</v>
      </c>
      <c r="J10" s="38">
        <v>405350</v>
      </c>
      <c r="K10" s="30">
        <f>K11</f>
        <v>453426</v>
      </c>
      <c r="L10" s="27">
        <f t="shared" si="4"/>
        <v>15000</v>
      </c>
      <c r="M10" s="38">
        <f>M11</f>
        <v>490611</v>
      </c>
      <c r="N10" s="27">
        <f t="shared" si="5"/>
        <v>37185</v>
      </c>
      <c r="O10" s="38">
        <f>O11</f>
        <v>530326</v>
      </c>
      <c r="P10" s="27">
        <f t="shared" si="6"/>
        <v>39715</v>
      </c>
      <c r="Q10" s="38">
        <f>Q11</f>
        <v>532667.09</v>
      </c>
      <c r="R10" s="27">
        <f t="shared" si="0"/>
        <v>2341.0899999999674</v>
      </c>
      <c r="S10" s="38">
        <f>S11</f>
        <v>532667.09</v>
      </c>
      <c r="T10" s="33">
        <f t="shared" si="1"/>
        <v>0</v>
      </c>
      <c r="U10" s="38">
        <f>U11</f>
        <v>589248.09100000001</v>
      </c>
      <c r="V10" s="80">
        <f t="shared" si="2"/>
        <v>138.34517991388176</v>
      </c>
      <c r="W10" s="114"/>
    </row>
    <row r="11" spans="1:23" s="17" customFormat="1" ht="111.75" customHeight="1">
      <c r="A11" s="48" t="s">
        <v>9</v>
      </c>
      <c r="B11" s="15" t="s">
        <v>10</v>
      </c>
      <c r="C11" s="16">
        <v>432411000</v>
      </c>
      <c r="D11" s="38">
        <v>425926</v>
      </c>
      <c r="E11" s="38">
        <v>425926</v>
      </c>
      <c r="F11" s="30">
        <f t="shared" si="7"/>
        <v>0</v>
      </c>
      <c r="G11" s="38">
        <v>425926</v>
      </c>
      <c r="H11" s="27">
        <f t="shared" si="3"/>
        <v>0</v>
      </c>
      <c r="I11" s="30">
        <v>438426</v>
      </c>
      <c r="J11" s="27">
        <f t="shared" ref="J11:J36" si="8">I11-G11</f>
        <v>12500</v>
      </c>
      <c r="K11" s="30">
        <v>453426</v>
      </c>
      <c r="L11" s="27">
        <f t="shared" si="4"/>
        <v>15000</v>
      </c>
      <c r="M11" s="38">
        <v>490611</v>
      </c>
      <c r="N11" s="27">
        <f t="shared" si="5"/>
        <v>37185</v>
      </c>
      <c r="O11" s="38">
        <v>530326</v>
      </c>
      <c r="P11" s="27">
        <f t="shared" si="6"/>
        <v>39715</v>
      </c>
      <c r="Q11" s="38">
        <v>532667.09</v>
      </c>
      <c r="R11" s="27">
        <f t="shared" si="0"/>
        <v>2341.0899999999674</v>
      </c>
      <c r="S11" s="33">
        <v>532667.09</v>
      </c>
      <c r="T11" s="33">
        <f t="shared" si="1"/>
        <v>0</v>
      </c>
      <c r="U11" s="38">
        <v>589248.09100000001</v>
      </c>
      <c r="V11" s="80">
        <f t="shared" si="2"/>
        <v>138.34517991388176</v>
      </c>
      <c r="W11" s="115" t="s">
        <v>176</v>
      </c>
    </row>
    <row r="12" spans="1:23" s="17" customFormat="1" ht="66.75" customHeight="1">
      <c r="A12" s="47" t="s">
        <v>131</v>
      </c>
      <c r="B12" s="15" t="s">
        <v>12</v>
      </c>
      <c r="C12" s="16">
        <v>15744000</v>
      </c>
      <c r="D12" s="38">
        <f>D13</f>
        <v>16884</v>
      </c>
      <c r="E12" s="38">
        <f>E13</f>
        <v>17301.61</v>
      </c>
      <c r="F12" s="30">
        <f t="shared" si="7"/>
        <v>417.61000000000058</v>
      </c>
      <c r="G12" s="38">
        <v>17301.61</v>
      </c>
      <c r="H12" s="27">
        <f t="shared" si="3"/>
        <v>0</v>
      </c>
      <c r="I12" s="30">
        <f>I13</f>
        <v>18601.61</v>
      </c>
      <c r="J12" s="27">
        <f t="shared" si="8"/>
        <v>1300</v>
      </c>
      <c r="K12" s="30">
        <f>K13</f>
        <v>18601.61</v>
      </c>
      <c r="L12" s="27">
        <f t="shared" si="4"/>
        <v>0</v>
      </c>
      <c r="M12" s="38">
        <f>M13</f>
        <v>18601.61</v>
      </c>
      <c r="N12" s="27">
        <f t="shared" si="5"/>
        <v>0</v>
      </c>
      <c r="O12" s="38">
        <f>O13</f>
        <v>18601.61</v>
      </c>
      <c r="P12" s="27">
        <f t="shared" si="6"/>
        <v>0</v>
      </c>
      <c r="Q12" s="38">
        <f>Q13</f>
        <v>18601.61</v>
      </c>
      <c r="R12" s="27">
        <f t="shared" si="0"/>
        <v>0</v>
      </c>
      <c r="S12" s="38">
        <f>S13</f>
        <v>18601.61</v>
      </c>
      <c r="T12" s="33">
        <f t="shared" si="1"/>
        <v>0</v>
      </c>
      <c r="U12" s="38">
        <f>U13</f>
        <v>20138.742999999999</v>
      </c>
      <c r="V12" s="80">
        <f t="shared" si="2"/>
        <v>119.2770848140251</v>
      </c>
      <c r="W12" s="57"/>
    </row>
    <row r="13" spans="1:23" s="17" customFormat="1" ht="42">
      <c r="A13" s="47" t="s">
        <v>115</v>
      </c>
      <c r="B13" s="15" t="s">
        <v>13</v>
      </c>
      <c r="C13" s="16">
        <v>15744000</v>
      </c>
      <c r="D13" s="38">
        <v>16884</v>
      </c>
      <c r="E13" s="38">
        <v>17301.61</v>
      </c>
      <c r="F13" s="30">
        <f t="shared" si="7"/>
        <v>417.61000000000058</v>
      </c>
      <c r="G13" s="38">
        <v>16884</v>
      </c>
      <c r="H13" s="27">
        <f t="shared" si="3"/>
        <v>-417.61000000000058</v>
      </c>
      <c r="I13" s="30">
        <v>18601.61</v>
      </c>
      <c r="J13" s="27">
        <f t="shared" si="8"/>
        <v>1717.6100000000006</v>
      </c>
      <c r="K13" s="30">
        <f t="shared" ref="K13:M36" si="9">I13</f>
        <v>18601.61</v>
      </c>
      <c r="L13" s="27">
        <f t="shared" si="4"/>
        <v>0</v>
      </c>
      <c r="M13" s="38">
        <v>18601.61</v>
      </c>
      <c r="N13" s="27">
        <f t="shared" si="5"/>
        <v>0</v>
      </c>
      <c r="O13" s="38">
        <v>18601.61</v>
      </c>
      <c r="P13" s="27">
        <f t="shared" si="6"/>
        <v>0</v>
      </c>
      <c r="Q13" s="38">
        <v>18601.61</v>
      </c>
      <c r="R13" s="27">
        <f t="shared" si="0"/>
        <v>0</v>
      </c>
      <c r="S13" s="33">
        <v>18601.61</v>
      </c>
      <c r="T13" s="33">
        <f t="shared" si="1"/>
        <v>0</v>
      </c>
      <c r="U13" s="38">
        <v>20138.742999999999</v>
      </c>
      <c r="V13" s="80">
        <f t="shared" si="2"/>
        <v>119.2770848140251</v>
      </c>
      <c r="W13" s="58" t="s">
        <v>177</v>
      </c>
    </row>
    <row r="14" spans="1:23" ht="113.4" hidden="1">
      <c r="A14" s="49" t="s">
        <v>14</v>
      </c>
      <c r="B14" s="11" t="s">
        <v>15</v>
      </c>
      <c r="C14" s="12">
        <v>7597000</v>
      </c>
      <c r="D14" s="38"/>
      <c r="E14" s="38"/>
      <c r="F14" s="30">
        <f t="shared" si="7"/>
        <v>0</v>
      </c>
      <c r="G14" s="38"/>
      <c r="H14" s="27">
        <f t="shared" si="3"/>
        <v>0</v>
      </c>
      <c r="I14" s="30">
        <f t="shared" ref="I14:I34" si="10">G14</f>
        <v>0</v>
      </c>
      <c r="J14" s="27">
        <f t="shared" si="8"/>
        <v>0</v>
      </c>
      <c r="K14" s="30">
        <f t="shared" si="9"/>
        <v>0</v>
      </c>
      <c r="L14" s="27">
        <f t="shared" si="4"/>
        <v>0</v>
      </c>
      <c r="M14" s="38"/>
      <c r="N14" s="27">
        <f t="shared" si="5"/>
        <v>0</v>
      </c>
      <c r="O14" s="21"/>
      <c r="P14" s="27">
        <f t="shared" si="6"/>
        <v>0</v>
      </c>
      <c r="Q14" s="38">
        <f t="shared" ref="Q14:Q21" si="11">C14/1000</f>
        <v>7597</v>
      </c>
      <c r="R14" s="27">
        <f t="shared" si="0"/>
        <v>7597</v>
      </c>
      <c r="S14" s="22"/>
      <c r="T14" s="33">
        <f t="shared" si="1"/>
        <v>-7597</v>
      </c>
      <c r="U14" s="38" t="e">
        <f>#REF!/1000</f>
        <v>#REF!</v>
      </c>
      <c r="V14" s="80" t="e">
        <f t="shared" ref="V14:V23" si="12">U14/D14*100</f>
        <v>#REF!</v>
      </c>
      <c r="W14" s="56"/>
    </row>
    <row r="15" spans="1:23" ht="6.6" hidden="1" customHeight="1">
      <c r="A15" s="49" t="s">
        <v>16</v>
      </c>
      <c r="B15" s="11" t="s">
        <v>17</v>
      </c>
      <c r="C15" s="12">
        <v>7597000</v>
      </c>
      <c r="D15" s="38"/>
      <c r="E15" s="38"/>
      <c r="F15" s="30">
        <f t="shared" si="7"/>
        <v>0</v>
      </c>
      <c r="G15" s="38"/>
      <c r="H15" s="27">
        <f t="shared" si="3"/>
        <v>0</v>
      </c>
      <c r="I15" s="30">
        <f t="shared" si="10"/>
        <v>0</v>
      </c>
      <c r="J15" s="27">
        <f t="shared" si="8"/>
        <v>0</v>
      </c>
      <c r="K15" s="30">
        <f t="shared" si="9"/>
        <v>0</v>
      </c>
      <c r="L15" s="27">
        <f t="shared" si="4"/>
        <v>0</v>
      </c>
      <c r="M15" s="38"/>
      <c r="N15" s="27">
        <f t="shared" si="5"/>
        <v>0</v>
      </c>
      <c r="O15" s="21"/>
      <c r="P15" s="27">
        <f t="shared" si="6"/>
        <v>0</v>
      </c>
      <c r="Q15" s="38">
        <f t="shared" si="11"/>
        <v>7597</v>
      </c>
      <c r="R15" s="27">
        <f t="shared" si="0"/>
        <v>7597</v>
      </c>
      <c r="S15" s="22"/>
      <c r="T15" s="33">
        <f t="shared" si="1"/>
        <v>-7597</v>
      </c>
      <c r="U15" s="38" t="e">
        <f>#REF!/1000</f>
        <v>#REF!</v>
      </c>
      <c r="V15" s="80" t="e">
        <f t="shared" si="12"/>
        <v>#REF!</v>
      </c>
      <c r="W15" s="56"/>
    </row>
    <row r="16" spans="1:23" hidden="1">
      <c r="A16" s="49" t="s">
        <v>18</v>
      </c>
      <c r="B16" s="11" t="s">
        <v>19</v>
      </c>
      <c r="C16" s="12">
        <v>34000</v>
      </c>
      <c r="D16" s="38"/>
      <c r="E16" s="38"/>
      <c r="F16" s="30">
        <f t="shared" si="7"/>
        <v>0</v>
      </c>
      <c r="G16" s="38"/>
      <c r="H16" s="27">
        <f t="shared" si="3"/>
        <v>0</v>
      </c>
      <c r="I16" s="30">
        <f t="shared" si="10"/>
        <v>0</v>
      </c>
      <c r="J16" s="27">
        <f t="shared" si="8"/>
        <v>0</v>
      </c>
      <c r="K16" s="30">
        <f t="shared" si="9"/>
        <v>0</v>
      </c>
      <c r="L16" s="27">
        <f t="shared" si="4"/>
        <v>0</v>
      </c>
      <c r="M16" s="38"/>
      <c r="N16" s="27">
        <f t="shared" si="5"/>
        <v>0</v>
      </c>
      <c r="O16" s="21"/>
      <c r="P16" s="27">
        <f t="shared" si="6"/>
        <v>0</v>
      </c>
      <c r="Q16" s="38">
        <f t="shared" si="11"/>
        <v>34</v>
      </c>
      <c r="R16" s="27">
        <f t="shared" si="0"/>
        <v>34</v>
      </c>
      <c r="S16" s="22"/>
      <c r="T16" s="33">
        <f t="shared" si="1"/>
        <v>-34</v>
      </c>
      <c r="U16" s="38" t="e">
        <f>#REF!/1000</f>
        <v>#REF!</v>
      </c>
      <c r="V16" s="80" t="e">
        <f t="shared" si="12"/>
        <v>#REF!</v>
      </c>
      <c r="W16" s="56"/>
    </row>
    <row r="17" spans="1:26" ht="33.6" hidden="1" customHeight="1">
      <c r="A17" s="49" t="s">
        <v>20</v>
      </c>
      <c r="B17" s="11" t="s">
        <v>21</v>
      </c>
      <c r="C17" s="12">
        <v>34000</v>
      </c>
      <c r="D17" s="38"/>
      <c r="E17" s="38"/>
      <c r="F17" s="30">
        <f t="shared" si="7"/>
        <v>0</v>
      </c>
      <c r="G17" s="38"/>
      <c r="H17" s="27">
        <f t="shared" si="3"/>
        <v>0</v>
      </c>
      <c r="I17" s="30">
        <f t="shared" si="10"/>
        <v>0</v>
      </c>
      <c r="J17" s="27">
        <f t="shared" si="8"/>
        <v>0</v>
      </c>
      <c r="K17" s="30">
        <f t="shared" si="9"/>
        <v>0</v>
      </c>
      <c r="L17" s="27">
        <f t="shared" si="4"/>
        <v>0</v>
      </c>
      <c r="M17" s="38"/>
      <c r="N17" s="27">
        <f t="shared" si="5"/>
        <v>0</v>
      </c>
      <c r="O17" s="21"/>
      <c r="P17" s="27">
        <f t="shared" si="6"/>
        <v>0</v>
      </c>
      <c r="Q17" s="38">
        <f t="shared" si="11"/>
        <v>34</v>
      </c>
      <c r="R17" s="27">
        <f t="shared" si="0"/>
        <v>34</v>
      </c>
      <c r="S17" s="22"/>
      <c r="T17" s="33">
        <f t="shared" si="1"/>
        <v>-34</v>
      </c>
      <c r="U17" s="38" t="e">
        <f>#REF!/1000</f>
        <v>#REF!</v>
      </c>
      <c r="V17" s="80" t="e">
        <f t="shared" si="12"/>
        <v>#REF!</v>
      </c>
      <c r="W17" s="56"/>
    </row>
    <row r="18" spans="1:26" ht="123.6" hidden="1">
      <c r="A18" s="49" t="s">
        <v>22</v>
      </c>
      <c r="B18" s="11" t="s">
        <v>23</v>
      </c>
      <c r="C18" s="12">
        <v>9053000</v>
      </c>
      <c r="D18" s="38"/>
      <c r="E18" s="38"/>
      <c r="F18" s="30">
        <f t="shared" si="7"/>
        <v>0</v>
      </c>
      <c r="G18" s="38"/>
      <c r="H18" s="27">
        <f t="shared" si="3"/>
        <v>0</v>
      </c>
      <c r="I18" s="30">
        <f t="shared" si="10"/>
        <v>0</v>
      </c>
      <c r="J18" s="27">
        <f t="shared" si="8"/>
        <v>0</v>
      </c>
      <c r="K18" s="30">
        <f t="shared" si="9"/>
        <v>0</v>
      </c>
      <c r="L18" s="27">
        <f t="shared" si="4"/>
        <v>0</v>
      </c>
      <c r="M18" s="38"/>
      <c r="N18" s="27">
        <f t="shared" si="5"/>
        <v>0</v>
      </c>
      <c r="O18" s="21"/>
      <c r="P18" s="27">
        <f t="shared" si="6"/>
        <v>0</v>
      </c>
      <c r="Q18" s="38">
        <f t="shared" si="11"/>
        <v>9053</v>
      </c>
      <c r="R18" s="27">
        <f t="shared" si="0"/>
        <v>9053</v>
      </c>
      <c r="S18" s="22"/>
      <c r="T18" s="33">
        <f t="shared" si="1"/>
        <v>-9053</v>
      </c>
      <c r="U18" s="38" t="e">
        <f>#REF!/1000</f>
        <v>#REF!</v>
      </c>
      <c r="V18" s="80" t="e">
        <f t="shared" si="12"/>
        <v>#REF!</v>
      </c>
      <c r="W18" s="56"/>
    </row>
    <row r="19" spans="1:26" hidden="1">
      <c r="A19" s="49" t="s">
        <v>24</v>
      </c>
      <c r="B19" s="11" t="s">
        <v>25</v>
      </c>
      <c r="C19" s="12">
        <v>9053000</v>
      </c>
      <c r="D19" s="38"/>
      <c r="E19" s="38"/>
      <c r="F19" s="30">
        <f t="shared" si="7"/>
        <v>0</v>
      </c>
      <c r="G19" s="38"/>
      <c r="H19" s="27">
        <f t="shared" si="3"/>
        <v>0</v>
      </c>
      <c r="I19" s="30">
        <f t="shared" si="10"/>
        <v>0</v>
      </c>
      <c r="J19" s="27">
        <f t="shared" si="8"/>
        <v>0</v>
      </c>
      <c r="K19" s="30">
        <f t="shared" si="9"/>
        <v>0</v>
      </c>
      <c r="L19" s="27">
        <f t="shared" si="4"/>
        <v>0</v>
      </c>
      <c r="M19" s="38"/>
      <c r="N19" s="27">
        <f t="shared" si="5"/>
        <v>0</v>
      </c>
      <c r="O19" s="21"/>
      <c r="P19" s="27">
        <f t="shared" si="6"/>
        <v>0</v>
      </c>
      <c r="Q19" s="38">
        <f t="shared" si="11"/>
        <v>9053</v>
      </c>
      <c r="R19" s="27">
        <f t="shared" si="0"/>
        <v>9053</v>
      </c>
      <c r="S19" s="22"/>
      <c r="T19" s="33">
        <f t="shared" si="1"/>
        <v>-9053</v>
      </c>
      <c r="U19" s="38" t="e">
        <f>#REF!/1000</f>
        <v>#REF!</v>
      </c>
      <c r="V19" s="80" t="e">
        <f t="shared" si="12"/>
        <v>#REF!</v>
      </c>
      <c r="W19" s="56"/>
    </row>
    <row r="20" spans="1:26" ht="113.4" hidden="1">
      <c r="A20" s="49" t="s">
        <v>26</v>
      </c>
      <c r="B20" s="11" t="s">
        <v>27</v>
      </c>
      <c r="C20" s="12">
        <v>-940000</v>
      </c>
      <c r="D20" s="38"/>
      <c r="E20" s="38"/>
      <c r="F20" s="30">
        <f t="shared" si="7"/>
        <v>0</v>
      </c>
      <c r="G20" s="38"/>
      <c r="H20" s="27">
        <f t="shared" si="3"/>
        <v>0</v>
      </c>
      <c r="I20" s="30">
        <f t="shared" si="10"/>
        <v>0</v>
      </c>
      <c r="J20" s="27">
        <f t="shared" si="8"/>
        <v>0</v>
      </c>
      <c r="K20" s="30">
        <f t="shared" si="9"/>
        <v>0</v>
      </c>
      <c r="L20" s="27">
        <f t="shared" si="4"/>
        <v>0</v>
      </c>
      <c r="M20" s="38"/>
      <c r="N20" s="27">
        <f t="shared" si="5"/>
        <v>0</v>
      </c>
      <c r="O20" s="21"/>
      <c r="P20" s="27">
        <f t="shared" si="6"/>
        <v>0</v>
      </c>
      <c r="Q20" s="38">
        <f t="shared" si="11"/>
        <v>-940</v>
      </c>
      <c r="R20" s="27">
        <f t="shared" si="0"/>
        <v>-940</v>
      </c>
      <c r="S20" s="22"/>
      <c r="T20" s="33">
        <f t="shared" si="1"/>
        <v>940</v>
      </c>
      <c r="U20" s="38" t="e">
        <f>#REF!/1000</f>
        <v>#REF!</v>
      </c>
      <c r="V20" s="80" t="e">
        <f t="shared" si="12"/>
        <v>#REF!</v>
      </c>
      <c r="W20" s="56"/>
    </row>
    <row r="21" spans="1:26" hidden="1">
      <c r="A21" s="49" t="s">
        <v>28</v>
      </c>
      <c r="B21" s="11" t="s">
        <v>29</v>
      </c>
      <c r="C21" s="12">
        <v>-940000</v>
      </c>
      <c r="D21" s="38"/>
      <c r="E21" s="38"/>
      <c r="F21" s="30">
        <f t="shared" si="7"/>
        <v>0</v>
      </c>
      <c r="G21" s="38"/>
      <c r="H21" s="27">
        <f t="shared" si="3"/>
        <v>0</v>
      </c>
      <c r="I21" s="30">
        <f t="shared" si="10"/>
        <v>0</v>
      </c>
      <c r="J21" s="27">
        <f t="shared" si="8"/>
        <v>0</v>
      </c>
      <c r="K21" s="30">
        <f t="shared" si="9"/>
        <v>0</v>
      </c>
      <c r="L21" s="27">
        <f t="shared" si="4"/>
        <v>0</v>
      </c>
      <c r="M21" s="38"/>
      <c r="N21" s="27">
        <f t="shared" si="5"/>
        <v>0</v>
      </c>
      <c r="O21" s="21"/>
      <c r="P21" s="27">
        <f t="shared" si="6"/>
        <v>0</v>
      </c>
      <c r="Q21" s="38">
        <f t="shared" si="11"/>
        <v>-940</v>
      </c>
      <c r="R21" s="27">
        <f t="shared" si="0"/>
        <v>-940</v>
      </c>
      <c r="S21" s="22"/>
      <c r="T21" s="33">
        <f t="shared" si="1"/>
        <v>940</v>
      </c>
      <c r="U21" s="38" t="e">
        <f>#REF!/1000</f>
        <v>#REF!</v>
      </c>
      <c r="V21" s="80" t="e">
        <f t="shared" si="12"/>
        <v>#REF!</v>
      </c>
      <c r="W21" s="56"/>
      <c r="Z21" s="18"/>
    </row>
    <row r="22" spans="1:26" ht="39.6" customHeight="1">
      <c r="A22" s="47" t="s">
        <v>149</v>
      </c>
      <c r="B22" s="15" t="s">
        <v>30</v>
      </c>
      <c r="C22" s="16">
        <v>45997000</v>
      </c>
      <c r="D22" s="38">
        <f>SUM(D23:D26)</f>
        <v>11699</v>
      </c>
      <c r="E22" s="38">
        <f>SUM(E23:E26)</f>
        <v>11699</v>
      </c>
      <c r="F22" s="30">
        <f t="shared" si="7"/>
        <v>0</v>
      </c>
      <c r="G22" s="38">
        <f>SUM(G23:G26)</f>
        <v>11699</v>
      </c>
      <c r="H22" s="27">
        <f t="shared" si="3"/>
        <v>0</v>
      </c>
      <c r="I22" s="38">
        <f>SUM(I23:I26)</f>
        <v>11699</v>
      </c>
      <c r="J22" s="27">
        <f t="shared" si="8"/>
        <v>0</v>
      </c>
      <c r="K22" s="38">
        <f>SUM(K23:K26)</f>
        <v>11699</v>
      </c>
      <c r="L22" s="27">
        <f t="shared" si="4"/>
        <v>0</v>
      </c>
      <c r="M22" s="38">
        <f>SUM(M23:M26)</f>
        <v>9799</v>
      </c>
      <c r="N22" s="27">
        <f t="shared" si="5"/>
        <v>-1900</v>
      </c>
      <c r="O22" s="38">
        <f>SUM(O23:O26)</f>
        <v>10009</v>
      </c>
      <c r="P22" s="27">
        <f t="shared" si="6"/>
        <v>210</v>
      </c>
      <c r="Q22" s="38">
        <f>SUM(Q23:Q26)</f>
        <v>10009</v>
      </c>
      <c r="R22" s="27">
        <f t="shared" si="0"/>
        <v>0</v>
      </c>
      <c r="S22" s="38">
        <f>SUM(S23:S26)</f>
        <v>10009</v>
      </c>
      <c r="T22" s="33">
        <f t="shared" si="1"/>
        <v>0</v>
      </c>
      <c r="U22" s="38">
        <f>SUM(U23:U26)</f>
        <v>4465.5309999999999</v>
      </c>
      <c r="V22" s="80">
        <f t="shared" si="12"/>
        <v>38.170194033678086</v>
      </c>
      <c r="W22" s="57"/>
    </row>
    <row r="23" spans="1:26" s="17" customFormat="1" ht="81.75" customHeight="1">
      <c r="A23" s="47" t="s">
        <v>134</v>
      </c>
      <c r="B23" s="15" t="s">
        <v>31</v>
      </c>
      <c r="C23" s="16">
        <v>35638000</v>
      </c>
      <c r="D23" s="38">
        <f>800+240</f>
        <v>1040</v>
      </c>
      <c r="E23" s="38">
        <f>800+240</f>
        <v>1040</v>
      </c>
      <c r="F23" s="30">
        <f t="shared" si="7"/>
        <v>0</v>
      </c>
      <c r="G23" s="38">
        <f>800+240</f>
        <v>1040</v>
      </c>
      <c r="H23" s="27">
        <f t="shared" si="3"/>
        <v>0</v>
      </c>
      <c r="I23" s="30">
        <f t="shared" si="10"/>
        <v>1040</v>
      </c>
      <c r="J23" s="27">
        <f t="shared" si="8"/>
        <v>0</v>
      </c>
      <c r="K23" s="30">
        <f t="shared" si="9"/>
        <v>1040</v>
      </c>
      <c r="L23" s="27">
        <f t="shared" si="4"/>
        <v>0</v>
      </c>
      <c r="M23" s="30">
        <f t="shared" si="9"/>
        <v>1040</v>
      </c>
      <c r="N23" s="27">
        <f t="shared" si="5"/>
        <v>0</v>
      </c>
      <c r="O23" s="30">
        <f>850+400</f>
        <v>1250</v>
      </c>
      <c r="P23" s="27">
        <f t="shared" si="6"/>
        <v>210</v>
      </c>
      <c r="Q23" s="38">
        <f>850+400</f>
        <v>1250</v>
      </c>
      <c r="R23" s="27">
        <f t="shared" si="0"/>
        <v>0</v>
      </c>
      <c r="S23" s="33">
        <f>850+400</f>
        <v>1250</v>
      </c>
      <c r="T23" s="33">
        <f t="shared" si="1"/>
        <v>0</v>
      </c>
      <c r="U23" s="38">
        <v>1136.33</v>
      </c>
      <c r="V23" s="80">
        <f t="shared" si="12"/>
        <v>109.26249999999999</v>
      </c>
      <c r="W23" s="59" t="s">
        <v>146</v>
      </c>
    </row>
    <row r="24" spans="1:26" ht="54" customHeight="1">
      <c r="A24" s="47" t="s">
        <v>135</v>
      </c>
      <c r="B24" s="15" t="s">
        <v>32</v>
      </c>
      <c r="C24" s="16" t="s">
        <v>11</v>
      </c>
      <c r="D24" s="38">
        <v>0</v>
      </c>
      <c r="E24" s="38">
        <v>0</v>
      </c>
      <c r="F24" s="30">
        <f t="shared" si="7"/>
        <v>0</v>
      </c>
      <c r="G24" s="38">
        <v>0</v>
      </c>
      <c r="H24" s="27">
        <f t="shared" si="3"/>
        <v>0</v>
      </c>
      <c r="I24" s="30">
        <f t="shared" si="10"/>
        <v>0</v>
      </c>
      <c r="J24" s="27">
        <f t="shared" si="8"/>
        <v>0</v>
      </c>
      <c r="K24" s="30">
        <f t="shared" si="9"/>
        <v>0</v>
      </c>
      <c r="L24" s="27">
        <f t="shared" si="4"/>
        <v>0</v>
      </c>
      <c r="M24" s="38">
        <v>0</v>
      </c>
      <c r="N24" s="27">
        <f t="shared" si="5"/>
        <v>0</v>
      </c>
      <c r="O24" s="30">
        <v>0</v>
      </c>
      <c r="P24" s="27">
        <f t="shared" si="6"/>
        <v>0</v>
      </c>
      <c r="Q24" s="38">
        <v>0</v>
      </c>
      <c r="R24" s="27">
        <f t="shared" si="0"/>
        <v>0</v>
      </c>
      <c r="S24" s="33">
        <v>0</v>
      </c>
      <c r="T24" s="33">
        <f t="shared" si="1"/>
        <v>0</v>
      </c>
      <c r="U24" s="38">
        <v>-313.00799999999998</v>
      </c>
      <c r="V24" s="16" t="s">
        <v>11</v>
      </c>
      <c r="W24" s="57"/>
    </row>
    <row r="25" spans="1:26" s="17" customFormat="1" ht="49.8" customHeight="1">
      <c r="A25" s="47" t="s">
        <v>136</v>
      </c>
      <c r="B25" s="15" t="s">
        <v>33</v>
      </c>
      <c r="C25" s="16">
        <v>1859000</v>
      </c>
      <c r="D25" s="38">
        <v>1359</v>
      </c>
      <c r="E25" s="38">
        <v>1359</v>
      </c>
      <c r="F25" s="30">
        <f t="shared" si="7"/>
        <v>0</v>
      </c>
      <c r="G25" s="38">
        <v>1359</v>
      </c>
      <c r="H25" s="27">
        <f t="shared" si="3"/>
        <v>0</v>
      </c>
      <c r="I25" s="30">
        <f t="shared" si="10"/>
        <v>1359</v>
      </c>
      <c r="J25" s="27">
        <f t="shared" si="8"/>
        <v>0</v>
      </c>
      <c r="K25" s="30">
        <f t="shared" si="9"/>
        <v>1359</v>
      </c>
      <c r="L25" s="27">
        <f t="shared" si="4"/>
        <v>0</v>
      </c>
      <c r="M25" s="38">
        <v>459</v>
      </c>
      <c r="N25" s="27">
        <f t="shared" si="5"/>
        <v>-900</v>
      </c>
      <c r="O25" s="30">
        <v>459</v>
      </c>
      <c r="P25" s="27">
        <f t="shared" si="6"/>
        <v>0</v>
      </c>
      <c r="Q25" s="38">
        <v>459</v>
      </c>
      <c r="R25" s="27">
        <f t="shared" si="0"/>
        <v>0</v>
      </c>
      <c r="S25" s="33">
        <v>459</v>
      </c>
      <c r="T25" s="33">
        <f t="shared" si="1"/>
        <v>0</v>
      </c>
      <c r="U25" s="38">
        <v>464.20699999999999</v>
      </c>
      <c r="V25" s="36">
        <f>U25/D25*100</f>
        <v>34.157983811626195</v>
      </c>
      <c r="W25" s="40" t="s">
        <v>178</v>
      </c>
    </row>
    <row r="26" spans="1:26" s="17" customFormat="1" ht="80.25" customHeight="1">
      <c r="A26" s="47" t="s">
        <v>137</v>
      </c>
      <c r="B26" s="15" t="s">
        <v>34</v>
      </c>
      <c r="C26" s="16">
        <v>8500000</v>
      </c>
      <c r="D26" s="38">
        <v>9300</v>
      </c>
      <c r="E26" s="38">
        <v>9300</v>
      </c>
      <c r="F26" s="30">
        <f t="shared" si="7"/>
        <v>0</v>
      </c>
      <c r="G26" s="38">
        <v>9300</v>
      </c>
      <c r="H26" s="27">
        <f t="shared" si="3"/>
        <v>0</v>
      </c>
      <c r="I26" s="30">
        <f t="shared" si="10"/>
        <v>9300</v>
      </c>
      <c r="J26" s="27">
        <f t="shared" si="8"/>
        <v>0</v>
      </c>
      <c r="K26" s="30">
        <f t="shared" si="9"/>
        <v>9300</v>
      </c>
      <c r="L26" s="27">
        <f t="shared" si="4"/>
        <v>0</v>
      </c>
      <c r="M26" s="38">
        <v>8300</v>
      </c>
      <c r="N26" s="27">
        <f t="shared" si="5"/>
        <v>-1000</v>
      </c>
      <c r="O26" s="30">
        <v>8300</v>
      </c>
      <c r="P26" s="27">
        <f t="shared" si="6"/>
        <v>0</v>
      </c>
      <c r="Q26" s="38">
        <v>8300</v>
      </c>
      <c r="R26" s="27">
        <f t="shared" si="0"/>
        <v>0</v>
      </c>
      <c r="S26" s="33">
        <v>8300</v>
      </c>
      <c r="T26" s="33">
        <f t="shared" si="1"/>
        <v>0</v>
      </c>
      <c r="U26" s="38">
        <v>3178.002</v>
      </c>
      <c r="V26" s="36">
        <f>U26/D26*100</f>
        <v>34.172064516129034</v>
      </c>
      <c r="W26" s="40" t="s">
        <v>179</v>
      </c>
    </row>
    <row r="27" spans="1:26" s="17" customFormat="1" ht="32.25" customHeight="1">
      <c r="A27" s="47" t="s">
        <v>138</v>
      </c>
      <c r="B27" s="15" t="s">
        <v>35</v>
      </c>
      <c r="C27" s="16" t="s">
        <v>11</v>
      </c>
      <c r="D27" s="38">
        <v>0</v>
      </c>
      <c r="E27" s="38">
        <v>0</v>
      </c>
      <c r="F27" s="30">
        <f t="shared" si="7"/>
        <v>0</v>
      </c>
      <c r="G27" s="38">
        <v>0</v>
      </c>
      <c r="H27" s="27">
        <f t="shared" si="3"/>
        <v>0</v>
      </c>
      <c r="I27" s="30">
        <f t="shared" si="10"/>
        <v>0</v>
      </c>
      <c r="J27" s="27">
        <f t="shared" si="8"/>
        <v>0</v>
      </c>
      <c r="K27" s="30">
        <v>0</v>
      </c>
      <c r="L27" s="27">
        <f t="shared" si="4"/>
        <v>0</v>
      </c>
      <c r="M27" s="38">
        <v>0</v>
      </c>
      <c r="N27" s="27">
        <f t="shared" si="5"/>
        <v>0</v>
      </c>
      <c r="O27" s="38">
        <v>0</v>
      </c>
      <c r="P27" s="27">
        <f t="shared" si="6"/>
        <v>0</v>
      </c>
      <c r="Q27" s="38">
        <v>0</v>
      </c>
      <c r="R27" s="27">
        <f t="shared" si="0"/>
        <v>0</v>
      </c>
      <c r="S27" s="33">
        <v>0</v>
      </c>
      <c r="T27" s="33">
        <f t="shared" si="1"/>
        <v>0</v>
      </c>
      <c r="U27" s="38">
        <v>-42.39</v>
      </c>
      <c r="V27" s="16" t="s">
        <v>11</v>
      </c>
      <c r="W27" s="57"/>
    </row>
    <row r="28" spans="1:26" ht="17.25" hidden="1" customHeight="1">
      <c r="A28" s="49" t="s">
        <v>36</v>
      </c>
      <c r="B28" s="11" t="s">
        <v>37</v>
      </c>
      <c r="C28" s="12" t="s">
        <v>11</v>
      </c>
      <c r="D28" s="38"/>
      <c r="E28" s="38"/>
      <c r="F28" s="30">
        <f t="shared" si="7"/>
        <v>0</v>
      </c>
      <c r="G28" s="38"/>
      <c r="H28" s="27">
        <f t="shared" si="3"/>
        <v>0</v>
      </c>
      <c r="I28" s="30">
        <f t="shared" si="10"/>
        <v>0</v>
      </c>
      <c r="J28" s="27">
        <f t="shared" si="8"/>
        <v>0</v>
      </c>
      <c r="K28" s="30">
        <f t="shared" si="9"/>
        <v>0</v>
      </c>
      <c r="L28" s="27">
        <f t="shared" si="4"/>
        <v>0</v>
      </c>
      <c r="M28" s="38"/>
      <c r="N28" s="27">
        <f t="shared" si="5"/>
        <v>0</v>
      </c>
      <c r="O28" s="21"/>
      <c r="P28" s="27">
        <f t="shared" si="6"/>
        <v>0</v>
      </c>
      <c r="Q28" s="38" t="s">
        <v>11</v>
      </c>
      <c r="R28" s="27" t="e">
        <f t="shared" si="0"/>
        <v>#VALUE!</v>
      </c>
      <c r="S28" s="33"/>
      <c r="T28" s="33" t="e">
        <f t="shared" si="1"/>
        <v>#VALUE!</v>
      </c>
      <c r="U28" s="38"/>
      <c r="V28" s="36"/>
      <c r="W28" s="56"/>
    </row>
    <row r="29" spans="1:26" ht="29.25" hidden="1" customHeight="1">
      <c r="A29" s="49" t="s">
        <v>38</v>
      </c>
      <c r="B29" s="11" t="s">
        <v>39</v>
      </c>
      <c r="C29" s="12" t="s">
        <v>11</v>
      </c>
      <c r="D29" s="38"/>
      <c r="E29" s="38"/>
      <c r="F29" s="30">
        <f t="shared" si="7"/>
        <v>0</v>
      </c>
      <c r="G29" s="38"/>
      <c r="H29" s="27">
        <f t="shared" si="3"/>
        <v>0</v>
      </c>
      <c r="I29" s="30">
        <f t="shared" si="10"/>
        <v>0</v>
      </c>
      <c r="J29" s="27">
        <f t="shared" si="8"/>
        <v>0</v>
      </c>
      <c r="K29" s="30">
        <f t="shared" si="9"/>
        <v>0</v>
      </c>
      <c r="L29" s="27">
        <f t="shared" si="4"/>
        <v>0</v>
      </c>
      <c r="M29" s="38"/>
      <c r="N29" s="27">
        <f t="shared" si="5"/>
        <v>0</v>
      </c>
      <c r="O29" s="21"/>
      <c r="P29" s="27">
        <f t="shared" si="6"/>
        <v>0</v>
      </c>
      <c r="Q29" s="38" t="s">
        <v>11</v>
      </c>
      <c r="R29" s="27" t="e">
        <f t="shared" si="0"/>
        <v>#VALUE!</v>
      </c>
      <c r="S29" s="33"/>
      <c r="T29" s="33" t="e">
        <f t="shared" si="1"/>
        <v>#VALUE!</v>
      </c>
      <c r="U29" s="38"/>
      <c r="V29" s="36"/>
      <c r="W29" s="56"/>
    </row>
    <row r="30" spans="1:26" ht="30.75" hidden="1" customHeight="1">
      <c r="A30" s="49" t="s">
        <v>40</v>
      </c>
      <c r="B30" s="11" t="s">
        <v>41</v>
      </c>
      <c r="C30" s="12" t="s">
        <v>11</v>
      </c>
      <c r="D30" s="38"/>
      <c r="E30" s="38"/>
      <c r="F30" s="30">
        <f t="shared" si="7"/>
        <v>0</v>
      </c>
      <c r="G30" s="38"/>
      <c r="H30" s="27">
        <f t="shared" si="3"/>
        <v>0</v>
      </c>
      <c r="I30" s="30">
        <f t="shared" si="10"/>
        <v>0</v>
      </c>
      <c r="J30" s="27">
        <f t="shared" si="8"/>
        <v>0</v>
      </c>
      <c r="K30" s="30">
        <f t="shared" si="9"/>
        <v>0</v>
      </c>
      <c r="L30" s="27">
        <f t="shared" si="4"/>
        <v>0</v>
      </c>
      <c r="M30" s="38"/>
      <c r="N30" s="27">
        <f t="shared" si="5"/>
        <v>0</v>
      </c>
      <c r="O30" s="21"/>
      <c r="P30" s="27">
        <f t="shared" si="6"/>
        <v>0</v>
      </c>
      <c r="Q30" s="38" t="s">
        <v>11</v>
      </c>
      <c r="R30" s="27" t="e">
        <f t="shared" si="0"/>
        <v>#VALUE!</v>
      </c>
      <c r="S30" s="33"/>
      <c r="T30" s="33" t="e">
        <f t="shared" si="1"/>
        <v>#VALUE!</v>
      </c>
      <c r="U30" s="38"/>
      <c r="V30" s="36" t="e">
        <f t="shared" ref="V30" si="13">(U30/D30*100)-100</f>
        <v>#DIV/0!</v>
      </c>
      <c r="W30" s="56"/>
    </row>
    <row r="31" spans="1:26" s="17" customFormat="1" ht="66" customHeight="1">
      <c r="A31" s="47" t="s">
        <v>42</v>
      </c>
      <c r="B31" s="15" t="s">
        <v>43</v>
      </c>
      <c r="C31" s="16">
        <v>4050000</v>
      </c>
      <c r="D31" s="38">
        <v>3815</v>
      </c>
      <c r="E31" s="38">
        <v>3815</v>
      </c>
      <c r="F31" s="30">
        <f t="shared" si="7"/>
        <v>0</v>
      </c>
      <c r="G31" s="38">
        <v>3815</v>
      </c>
      <c r="H31" s="27">
        <f t="shared" si="3"/>
        <v>0</v>
      </c>
      <c r="I31" s="30">
        <f t="shared" si="10"/>
        <v>3815</v>
      </c>
      <c r="J31" s="27">
        <f t="shared" si="8"/>
        <v>0</v>
      </c>
      <c r="K31" s="30">
        <v>3815</v>
      </c>
      <c r="L31" s="27">
        <f t="shared" si="4"/>
        <v>0</v>
      </c>
      <c r="M31" s="38">
        <v>3815</v>
      </c>
      <c r="N31" s="27">
        <f t="shared" si="5"/>
        <v>0</v>
      </c>
      <c r="O31" s="30">
        <v>3815</v>
      </c>
      <c r="P31" s="27">
        <f t="shared" si="6"/>
        <v>0</v>
      </c>
      <c r="Q31" s="38">
        <v>3815</v>
      </c>
      <c r="R31" s="27">
        <f t="shared" si="0"/>
        <v>0</v>
      </c>
      <c r="S31" s="33">
        <v>3815</v>
      </c>
      <c r="T31" s="33">
        <f t="shared" si="1"/>
        <v>0</v>
      </c>
      <c r="U31" s="38">
        <v>4100.71</v>
      </c>
      <c r="V31" s="36">
        <f>U31/D31*100</f>
        <v>107.48912188728703</v>
      </c>
      <c r="W31" s="60" t="s">
        <v>180</v>
      </c>
    </row>
    <row r="32" spans="1:26" ht="22.5" hidden="1" customHeight="1">
      <c r="A32" s="49" t="s">
        <v>44</v>
      </c>
      <c r="B32" s="11" t="s">
        <v>45</v>
      </c>
      <c r="C32" s="12">
        <v>4050000</v>
      </c>
      <c r="D32" s="38"/>
      <c r="E32" s="38"/>
      <c r="F32" s="30">
        <f t="shared" si="7"/>
        <v>0</v>
      </c>
      <c r="G32" s="38"/>
      <c r="H32" s="27">
        <f t="shared" si="3"/>
        <v>0</v>
      </c>
      <c r="I32" s="30">
        <f t="shared" si="10"/>
        <v>0</v>
      </c>
      <c r="J32" s="27">
        <f t="shared" si="8"/>
        <v>0</v>
      </c>
      <c r="K32" s="30">
        <f t="shared" si="9"/>
        <v>0</v>
      </c>
      <c r="L32" s="27">
        <f t="shared" si="4"/>
        <v>0</v>
      </c>
      <c r="M32" s="38"/>
      <c r="N32" s="27">
        <f t="shared" si="5"/>
        <v>0</v>
      </c>
      <c r="O32" s="30" t="e">
        <f>#REF!</f>
        <v>#REF!</v>
      </c>
      <c r="P32" s="27" t="e">
        <f t="shared" si="6"/>
        <v>#REF!</v>
      </c>
      <c r="Q32" s="38">
        <f>C32/1000</f>
        <v>4050</v>
      </c>
      <c r="R32" s="27" t="e">
        <f t="shared" si="0"/>
        <v>#REF!</v>
      </c>
      <c r="S32" s="22"/>
      <c r="T32" s="33">
        <f t="shared" si="1"/>
        <v>-4050</v>
      </c>
      <c r="U32" s="38" t="e">
        <f>#REF!/1000</f>
        <v>#REF!</v>
      </c>
      <c r="V32" s="36" t="e">
        <f t="shared" ref="V32:V38" si="14">U32/D32*100</f>
        <v>#REF!</v>
      </c>
      <c r="W32" s="56"/>
    </row>
    <row r="33" spans="1:23" ht="30" hidden="1" customHeight="1">
      <c r="A33" s="49" t="s">
        <v>46</v>
      </c>
      <c r="B33" s="11" t="s">
        <v>47</v>
      </c>
      <c r="C33" s="12">
        <v>4050000</v>
      </c>
      <c r="D33" s="38"/>
      <c r="E33" s="38"/>
      <c r="F33" s="30">
        <f t="shared" si="7"/>
        <v>0</v>
      </c>
      <c r="G33" s="38"/>
      <c r="H33" s="27">
        <f t="shared" si="3"/>
        <v>0</v>
      </c>
      <c r="I33" s="30">
        <f t="shared" si="10"/>
        <v>0</v>
      </c>
      <c r="J33" s="27">
        <f t="shared" si="8"/>
        <v>0</v>
      </c>
      <c r="K33" s="30">
        <f t="shared" si="9"/>
        <v>0</v>
      </c>
      <c r="L33" s="27">
        <f t="shared" si="4"/>
        <v>0</v>
      </c>
      <c r="M33" s="38"/>
      <c r="N33" s="27">
        <f t="shared" si="5"/>
        <v>0</v>
      </c>
      <c r="O33" s="30" t="e">
        <f>#REF!</f>
        <v>#REF!</v>
      </c>
      <c r="P33" s="27" t="e">
        <f t="shared" si="6"/>
        <v>#REF!</v>
      </c>
      <c r="Q33" s="38">
        <f>C33/1000</f>
        <v>4050</v>
      </c>
      <c r="R33" s="27" t="e">
        <f t="shared" si="0"/>
        <v>#REF!</v>
      </c>
      <c r="S33" s="22"/>
      <c r="T33" s="33">
        <f t="shared" si="1"/>
        <v>-4050</v>
      </c>
      <c r="U33" s="38" t="e">
        <f>#REF!/1000</f>
        <v>#REF!</v>
      </c>
      <c r="V33" s="36" t="e">
        <f t="shared" si="14"/>
        <v>#REF!</v>
      </c>
      <c r="W33" s="56"/>
    </row>
    <row r="34" spans="1:23" s="17" customFormat="1" ht="84.75" customHeight="1">
      <c r="A34" s="47" t="s">
        <v>139</v>
      </c>
      <c r="B34" s="15" t="s">
        <v>48</v>
      </c>
      <c r="C34" s="16">
        <v>11645000</v>
      </c>
      <c r="D34" s="38">
        <v>10606</v>
      </c>
      <c r="E34" s="38">
        <v>10606</v>
      </c>
      <c r="F34" s="30">
        <f t="shared" si="7"/>
        <v>0</v>
      </c>
      <c r="G34" s="38">
        <v>10606</v>
      </c>
      <c r="H34" s="27">
        <f t="shared" si="3"/>
        <v>0</v>
      </c>
      <c r="I34" s="30">
        <f t="shared" si="10"/>
        <v>10606</v>
      </c>
      <c r="J34" s="27">
        <f t="shared" si="8"/>
        <v>0</v>
      </c>
      <c r="K34" s="30">
        <v>10606</v>
      </c>
      <c r="L34" s="27">
        <f t="shared" si="4"/>
        <v>0</v>
      </c>
      <c r="M34" s="38">
        <v>9606</v>
      </c>
      <c r="N34" s="27">
        <f t="shared" si="5"/>
        <v>-1000</v>
      </c>
      <c r="O34" s="30">
        <v>10337</v>
      </c>
      <c r="P34" s="27">
        <f t="shared" si="6"/>
        <v>731</v>
      </c>
      <c r="Q34" s="38">
        <v>10337</v>
      </c>
      <c r="R34" s="27">
        <f t="shared" si="0"/>
        <v>0</v>
      </c>
      <c r="S34" s="33">
        <v>10337</v>
      </c>
      <c r="T34" s="33">
        <f t="shared" si="1"/>
        <v>0</v>
      </c>
      <c r="U34" s="38">
        <v>11670.296</v>
      </c>
      <c r="V34" s="36">
        <f t="shared" si="14"/>
        <v>110.03484819913257</v>
      </c>
      <c r="W34" s="40" t="s">
        <v>147</v>
      </c>
    </row>
    <row r="35" spans="1:23" s="17" customFormat="1" ht="56.25" customHeight="1">
      <c r="A35" s="47" t="s">
        <v>140</v>
      </c>
      <c r="B35" s="15" t="s">
        <v>49</v>
      </c>
      <c r="C35" s="16">
        <v>1100000</v>
      </c>
      <c r="D35" s="38">
        <v>798</v>
      </c>
      <c r="E35" s="38">
        <v>798</v>
      </c>
      <c r="F35" s="30">
        <f t="shared" si="7"/>
        <v>0</v>
      </c>
      <c r="G35" s="38">
        <v>798</v>
      </c>
      <c r="H35" s="27">
        <f t="shared" si="3"/>
        <v>0</v>
      </c>
      <c r="I35" s="30">
        <v>798</v>
      </c>
      <c r="J35" s="27">
        <f t="shared" si="8"/>
        <v>0</v>
      </c>
      <c r="K35" s="30">
        <v>798</v>
      </c>
      <c r="L35" s="27">
        <f t="shared" si="4"/>
        <v>0</v>
      </c>
      <c r="M35" s="38">
        <v>803</v>
      </c>
      <c r="N35" s="27">
        <f t="shared" si="5"/>
        <v>5</v>
      </c>
      <c r="O35" s="30">
        <v>803</v>
      </c>
      <c r="P35" s="27">
        <f t="shared" si="6"/>
        <v>0</v>
      </c>
      <c r="Q35" s="38">
        <v>803</v>
      </c>
      <c r="R35" s="27">
        <f t="shared" ref="R35:R37" si="15">Q35-O35</f>
        <v>0</v>
      </c>
      <c r="S35" s="33">
        <v>803</v>
      </c>
      <c r="T35" s="33">
        <f t="shared" ref="T35:T37" si="16">S35-Q35</f>
        <v>0</v>
      </c>
      <c r="U35" s="38">
        <v>697.101</v>
      </c>
      <c r="V35" s="36">
        <f t="shared" si="14"/>
        <v>87.356015037593977</v>
      </c>
      <c r="W35" s="58" t="s">
        <v>181</v>
      </c>
    </row>
    <row r="36" spans="1:23" s="17" customFormat="1" ht="71.25" customHeight="1">
      <c r="A36" s="47" t="s">
        <v>141</v>
      </c>
      <c r="B36" s="15" t="s">
        <v>50</v>
      </c>
      <c r="C36" s="16">
        <v>790000</v>
      </c>
      <c r="D36" s="38">
        <v>500</v>
      </c>
      <c r="E36" s="38">
        <v>500</v>
      </c>
      <c r="F36" s="30">
        <f t="shared" si="7"/>
        <v>0</v>
      </c>
      <c r="G36" s="38">
        <v>500</v>
      </c>
      <c r="H36" s="27">
        <f t="shared" si="3"/>
        <v>0</v>
      </c>
      <c r="I36" s="30">
        <v>700</v>
      </c>
      <c r="J36" s="27">
        <f t="shared" si="8"/>
        <v>200</v>
      </c>
      <c r="K36" s="30">
        <f t="shared" si="9"/>
        <v>700</v>
      </c>
      <c r="L36" s="27">
        <f t="shared" si="4"/>
        <v>0</v>
      </c>
      <c r="M36" s="38">
        <v>700</v>
      </c>
      <c r="N36" s="27">
        <f t="shared" si="5"/>
        <v>0</v>
      </c>
      <c r="O36" s="30">
        <v>1050</v>
      </c>
      <c r="P36" s="27">
        <f t="shared" si="6"/>
        <v>350</v>
      </c>
      <c r="Q36" s="38">
        <v>1050</v>
      </c>
      <c r="R36" s="27">
        <f t="shared" si="15"/>
        <v>0</v>
      </c>
      <c r="S36" s="33">
        <v>1050</v>
      </c>
      <c r="T36" s="33">
        <f t="shared" si="16"/>
        <v>0</v>
      </c>
      <c r="U36" s="38">
        <v>1149.6199999999999</v>
      </c>
      <c r="V36" s="36">
        <f t="shared" si="14"/>
        <v>229.92399999999998</v>
      </c>
      <c r="W36" s="39" t="s">
        <v>169</v>
      </c>
    </row>
    <row r="37" spans="1:23" s="17" customFormat="1" ht="84" customHeight="1">
      <c r="A37" s="47" t="s">
        <v>142</v>
      </c>
      <c r="B37" s="15" t="s">
        <v>51</v>
      </c>
      <c r="C37" s="16">
        <v>1400000</v>
      </c>
      <c r="D37" s="38">
        <v>784</v>
      </c>
      <c r="E37" s="38">
        <v>784</v>
      </c>
      <c r="F37" s="30">
        <f t="shared" ref="F37:F49" si="17">E37-D37</f>
        <v>0</v>
      </c>
      <c r="G37" s="38">
        <v>784</v>
      </c>
      <c r="H37" s="27">
        <f t="shared" ref="H37:H49" si="18">G37-E37</f>
        <v>0</v>
      </c>
      <c r="I37" s="30">
        <v>2284</v>
      </c>
      <c r="J37" s="27">
        <f t="shared" ref="J37:J49" si="19">I37-G37</f>
        <v>1500</v>
      </c>
      <c r="K37" s="30">
        <f t="shared" ref="K37:K40" si="20">I37</f>
        <v>2284</v>
      </c>
      <c r="L37" s="27">
        <f t="shared" ref="L37:L49" si="21">K37-I37</f>
        <v>0</v>
      </c>
      <c r="M37" s="38">
        <v>2994</v>
      </c>
      <c r="N37" s="27">
        <f t="shared" ref="N37:N49" si="22">M37-K37</f>
        <v>710</v>
      </c>
      <c r="O37" s="30">
        <v>3534</v>
      </c>
      <c r="P37" s="27">
        <f t="shared" si="6"/>
        <v>540</v>
      </c>
      <c r="Q37" s="38">
        <v>3534</v>
      </c>
      <c r="R37" s="27">
        <f t="shared" si="15"/>
        <v>0</v>
      </c>
      <c r="S37" s="33">
        <v>3534</v>
      </c>
      <c r="T37" s="33">
        <f t="shared" si="16"/>
        <v>0</v>
      </c>
      <c r="U37" s="38">
        <v>4173.8239999999996</v>
      </c>
      <c r="V37" s="36">
        <f t="shared" si="14"/>
        <v>532.37551020408159</v>
      </c>
      <c r="W37" s="60" t="s">
        <v>148</v>
      </c>
    </row>
    <row r="38" spans="1:23" s="17" customFormat="1" ht="96" customHeight="1">
      <c r="A38" s="47" t="s">
        <v>143</v>
      </c>
      <c r="B38" s="15" t="s">
        <v>52</v>
      </c>
      <c r="C38" s="16">
        <v>2812000</v>
      </c>
      <c r="D38" s="38">
        <v>1060.5</v>
      </c>
      <c r="E38" s="38">
        <v>1060.5</v>
      </c>
      <c r="F38" s="30">
        <f t="shared" si="17"/>
        <v>0</v>
      </c>
      <c r="G38" s="38">
        <v>1060.5</v>
      </c>
      <c r="H38" s="27">
        <f t="shared" si="18"/>
        <v>0</v>
      </c>
      <c r="I38" s="30">
        <v>1560.5</v>
      </c>
      <c r="J38" s="27">
        <f t="shared" si="19"/>
        <v>500</v>
      </c>
      <c r="K38" s="30">
        <f t="shared" si="20"/>
        <v>1560.5</v>
      </c>
      <c r="L38" s="27">
        <f t="shared" si="21"/>
        <v>0</v>
      </c>
      <c r="M38" s="38">
        <v>1560.5</v>
      </c>
      <c r="N38" s="27">
        <f t="shared" si="22"/>
        <v>0</v>
      </c>
      <c r="O38" s="30">
        <v>2014.5</v>
      </c>
      <c r="P38" s="27">
        <f t="shared" ref="P38:P53" si="23">O38-M38</f>
        <v>454</v>
      </c>
      <c r="Q38" s="38">
        <v>2014.5</v>
      </c>
      <c r="R38" s="27">
        <f t="shared" ref="R38" si="24">Q38-O38</f>
        <v>0</v>
      </c>
      <c r="S38" s="33">
        <v>2014.5</v>
      </c>
      <c r="T38" s="33">
        <f t="shared" ref="T38" si="25">S38-Q38</f>
        <v>0</v>
      </c>
      <c r="U38" s="38">
        <v>2372.4870000000001</v>
      </c>
      <c r="V38" s="36">
        <f t="shared" si="14"/>
        <v>223.71400282885432</v>
      </c>
      <c r="W38" s="116" t="s">
        <v>182</v>
      </c>
    </row>
    <row r="39" spans="1:23" s="17" customFormat="1" ht="38.25" customHeight="1">
      <c r="A39" s="47" t="s">
        <v>144</v>
      </c>
      <c r="B39" s="15" t="s">
        <v>53</v>
      </c>
      <c r="C39" s="16" t="s">
        <v>11</v>
      </c>
      <c r="D39" s="38">
        <v>0</v>
      </c>
      <c r="E39" s="38">
        <v>0</v>
      </c>
      <c r="F39" s="30">
        <f t="shared" si="17"/>
        <v>0</v>
      </c>
      <c r="G39" s="38">
        <v>0</v>
      </c>
      <c r="H39" s="27">
        <f t="shared" si="18"/>
        <v>0</v>
      </c>
      <c r="I39" s="30">
        <f t="shared" ref="I39:I40" si="26">G39</f>
        <v>0</v>
      </c>
      <c r="J39" s="27">
        <f t="shared" si="19"/>
        <v>0</v>
      </c>
      <c r="K39" s="30">
        <f t="shared" si="20"/>
        <v>0</v>
      </c>
      <c r="L39" s="27">
        <f t="shared" si="21"/>
        <v>0</v>
      </c>
      <c r="M39" s="38">
        <v>0</v>
      </c>
      <c r="N39" s="27">
        <f t="shared" si="22"/>
        <v>0</v>
      </c>
      <c r="O39" s="30">
        <v>0</v>
      </c>
      <c r="P39" s="27">
        <f t="shared" si="23"/>
        <v>0</v>
      </c>
      <c r="Q39" s="38">
        <v>0</v>
      </c>
      <c r="R39" s="27">
        <f t="shared" ref="R39:R54" si="27">Q39-O39</f>
        <v>0</v>
      </c>
      <c r="S39" s="33"/>
      <c r="T39" s="33">
        <f t="shared" ref="T39:T54" si="28">S39-Q39</f>
        <v>0</v>
      </c>
      <c r="U39" s="38">
        <f>U40</f>
        <v>-1</v>
      </c>
      <c r="V39" s="16" t="s">
        <v>11</v>
      </c>
      <c r="W39" s="61"/>
    </row>
    <row r="40" spans="1:23" ht="42">
      <c r="A40" s="49" t="s">
        <v>145</v>
      </c>
      <c r="B40" s="11" t="s">
        <v>54</v>
      </c>
      <c r="C40" s="12" t="s">
        <v>11</v>
      </c>
      <c r="D40" s="38">
        <v>0</v>
      </c>
      <c r="E40" s="38">
        <v>0</v>
      </c>
      <c r="F40" s="30">
        <f t="shared" si="17"/>
        <v>0</v>
      </c>
      <c r="G40" s="38">
        <v>0</v>
      </c>
      <c r="H40" s="27">
        <f t="shared" si="18"/>
        <v>0</v>
      </c>
      <c r="I40" s="30">
        <f t="shared" si="26"/>
        <v>0</v>
      </c>
      <c r="J40" s="27">
        <f t="shared" si="19"/>
        <v>0</v>
      </c>
      <c r="K40" s="30">
        <f t="shared" si="20"/>
        <v>0</v>
      </c>
      <c r="L40" s="27">
        <f t="shared" si="21"/>
        <v>0</v>
      </c>
      <c r="M40" s="38">
        <v>0</v>
      </c>
      <c r="N40" s="27">
        <f t="shared" si="22"/>
        <v>0</v>
      </c>
      <c r="O40" s="30">
        <v>0</v>
      </c>
      <c r="P40" s="27">
        <f t="shared" si="23"/>
        <v>0</v>
      </c>
      <c r="Q40" s="38">
        <v>0</v>
      </c>
      <c r="R40" s="27">
        <f t="shared" si="27"/>
        <v>0</v>
      </c>
      <c r="S40" s="33"/>
      <c r="T40" s="33">
        <f t="shared" si="28"/>
        <v>0</v>
      </c>
      <c r="U40" s="38">
        <v>-1</v>
      </c>
      <c r="V40" s="16" t="s">
        <v>11</v>
      </c>
      <c r="W40" s="61"/>
    </row>
    <row r="41" spans="1:23" s="17" customFormat="1" ht="44.25" customHeight="1">
      <c r="A41" s="67" t="s">
        <v>133</v>
      </c>
      <c r="B41" s="68" t="s">
        <v>55</v>
      </c>
      <c r="C41" s="69">
        <v>846412932.78999996</v>
      </c>
      <c r="D41" s="30">
        <f>D42+D45+D54+D63+D65+D66</f>
        <v>746462.31099999999</v>
      </c>
      <c r="E41" s="30">
        <f>E42+E45+E54+E63+E65+E66+E64</f>
        <v>799707.24600000004</v>
      </c>
      <c r="F41" s="30">
        <f t="shared" si="17"/>
        <v>53244.935000000056</v>
      </c>
      <c r="G41" s="30">
        <f>G42+G45+G54+G63+G65+G66+G64</f>
        <v>819014.549</v>
      </c>
      <c r="H41" s="26">
        <f t="shared" si="18"/>
        <v>19307.302999999956</v>
      </c>
      <c r="I41" s="30">
        <f>I42+I45+I54+I63+I65+I66+I64</f>
        <v>815845.06700000004</v>
      </c>
      <c r="J41" s="26">
        <f t="shared" si="19"/>
        <v>-3169.48199999996</v>
      </c>
      <c r="K41" s="30">
        <f>K42+K45+K54+K63+K65+K66+K64</f>
        <v>867934.821</v>
      </c>
      <c r="L41" s="26">
        <f t="shared" si="21"/>
        <v>52089.753999999957</v>
      </c>
      <c r="M41" s="30">
        <f>M42+M45+M54+M63+M65+M66+M64</f>
        <v>986240.09399999992</v>
      </c>
      <c r="N41" s="26">
        <f t="shared" si="22"/>
        <v>118305.27299999993</v>
      </c>
      <c r="O41" s="30">
        <f>O42+O45+O54+O63+O65+O66+O64</f>
        <v>1016657.9779999999</v>
      </c>
      <c r="P41" s="27">
        <f t="shared" si="23"/>
        <v>30417.883999999962</v>
      </c>
      <c r="Q41" s="30">
        <f>Q42+Q45+Q54+Q63+Q65+Q66+Q64</f>
        <v>1011777.1760000001</v>
      </c>
      <c r="R41" s="26">
        <f t="shared" si="27"/>
        <v>-4880.8019999997923</v>
      </c>
      <c r="S41" s="30">
        <f>S42+S45+S54+S63+S65+S66+S64</f>
        <v>1011777.1760000001</v>
      </c>
      <c r="T41" s="70">
        <f t="shared" si="28"/>
        <v>0</v>
      </c>
      <c r="U41" s="30">
        <f>U42+U45+U54+U63+U65+U64</f>
        <v>986315.4008399999</v>
      </c>
      <c r="V41" s="42">
        <f>U41/D41*100</f>
        <v>132.13197589556535</v>
      </c>
      <c r="W41" s="41"/>
    </row>
    <row r="42" spans="1:23" ht="81" customHeight="1">
      <c r="A42" s="49" t="s">
        <v>116</v>
      </c>
      <c r="B42" s="11" t="s">
        <v>56</v>
      </c>
      <c r="C42" s="12">
        <v>38928703.539999999</v>
      </c>
      <c r="D42" s="31">
        <f>D43+D44</f>
        <v>0</v>
      </c>
      <c r="E42" s="31">
        <f>E43+E44</f>
        <v>0</v>
      </c>
      <c r="F42" s="31">
        <f t="shared" si="17"/>
        <v>0</v>
      </c>
      <c r="G42" s="31">
        <f>G43+G44</f>
        <v>0</v>
      </c>
      <c r="H42" s="27">
        <f t="shared" si="18"/>
        <v>0</v>
      </c>
      <c r="I42" s="31">
        <f>I43+I44</f>
        <v>3372.7910000000002</v>
      </c>
      <c r="J42" s="27">
        <f t="shared" si="19"/>
        <v>3372.7910000000002</v>
      </c>
      <c r="K42" s="31">
        <f>K43+K44</f>
        <v>23372.791000000001</v>
      </c>
      <c r="L42" s="27">
        <f t="shared" si="21"/>
        <v>20000</v>
      </c>
      <c r="M42" s="31">
        <f>M43+M44</f>
        <v>33372.790999999997</v>
      </c>
      <c r="N42" s="27">
        <f t="shared" si="22"/>
        <v>9999.9999999999964</v>
      </c>
      <c r="O42" s="31">
        <f>O43+O44</f>
        <v>62925.171999999999</v>
      </c>
      <c r="P42" s="27">
        <f t="shared" si="23"/>
        <v>29552.381000000001</v>
      </c>
      <c r="Q42" s="31">
        <f>Q43+Q44</f>
        <v>62925.171999999999</v>
      </c>
      <c r="R42" s="27">
        <f t="shared" si="27"/>
        <v>0</v>
      </c>
      <c r="S42" s="31">
        <f>S43+S44</f>
        <v>62925.171999999999</v>
      </c>
      <c r="T42" s="33">
        <f t="shared" si="28"/>
        <v>0</v>
      </c>
      <c r="U42" s="31">
        <f>U43+U44</f>
        <v>62925.171999999999</v>
      </c>
      <c r="V42" s="42" t="s">
        <v>184</v>
      </c>
      <c r="W42" s="41" t="s">
        <v>170</v>
      </c>
    </row>
    <row r="43" spans="1:23" ht="60" customHeight="1">
      <c r="A43" s="49" t="s">
        <v>130</v>
      </c>
      <c r="B43" s="11" t="s">
        <v>57</v>
      </c>
      <c r="C43" s="12">
        <v>35314610</v>
      </c>
      <c r="D43" s="31">
        <v>0</v>
      </c>
      <c r="E43" s="31">
        <v>0</v>
      </c>
      <c r="F43" s="31">
        <f t="shared" si="17"/>
        <v>0</v>
      </c>
      <c r="G43" s="31">
        <v>0</v>
      </c>
      <c r="H43" s="27">
        <f t="shared" si="18"/>
        <v>0</v>
      </c>
      <c r="I43" s="31">
        <v>3372.7910000000002</v>
      </c>
      <c r="J43" s="27">
        <f t="shared" si="19"/>
        <v>3372.7910000000002</v>
      </c>
      <c r="K43" s="31">
        <v>23372.791000000001</v>
      </c>
      <c r="L43" s="27">
        <f t="shared" si="21"/>
        <v>20000</v>
      </c>
      <c r="M43" s="31">
        <v>23372.791000000001</v>
      </c>
      <c r="N43" s="27">
        <f t="shared" si="22"/>
        <v>0</v>
      </c>
      <c r="O43" s="31">
        <v>52925.171999999999</v>
      </c>
      <c r="P43" s="27">
        <f t="shared" si="23"/>
        <v>29552.380999999998</v>
      </c>
      <c r="Q43" s="31">
        <v>52925.171999999999</v>
      </c>
      <c r="R43" s="27">
        <f t="shared" si="27"/>
        <v>0</v>
      </c>
      <c r="S43" s="33">
        <v>52925.171999999999</v>
      </c>
      <c r="T43" s="33">
        <f t="shared" si="28"/>
        <v>0</v>
      </c>
      <c r="U43" s="38">
        <v>52925.171999999999</v>
      </c>
      <c r="V43" s="42" t="s">
        <v>184</v>
      </c>
      <c r="W43" s="41"/>
    </row>
    <row r="44" spans="1:23" ht="30" customHeight="1">
      <c r="A44" s="49" t="s">
        <v>58</v>
      </c>
      <c r="B44" s="11" t="s">
        <v>59</v>
      </c>
      <c r="C44" s="12">
        <v>3614093.54</v>
      </c>
      <c r="D44" s="31">
        <v>0</v>
      </c>
      <c r="E44" s="31">
        <v>0</v>
      </c>
      <c r="F44" s="31">
        <f t="shared" si="17"/>
        <v>0</v>
      </c>
      <c r="G44" s="31">
        <v>0</v>
      </c>
      <c r="H44" s="27">
        <f t="shared" si="18"/>
        <v>0</v>
      </c>
      <c r="I44" s="31">
        <v>0</v>
      </c>
      <c r="J44" s="27">
        <f t="shared" si="19"/>
        <v>0</v>
      </c>
      <c r="K44" s="31">
        <v>0</v>
      </c>
      <c r="L44" s="27">
        <f t="shared" si="21"/>
        <v>0</v>
      </c>
      <c r="M44" s="31">
        <v>10000</v>
      </c>
      <c r="N44" s="27">
        <f t="shared" si="22"/>
        <v>10000</v>
      </c>
      <c r="O44" s="31">
        <v>10000</v>
      </c>
      <c r="P44" s="27">
        <f t="shared" si="23"/>
        <v>0</v>
      </c>
      <c r="Q44" s="31">
        <v>10000</v>
      </c>
      <c r="R44" s="27">
        <f t="shared" si="27"/>
        <v>0</v>
      </c>
      <c r="S44" s="33">
        <v>10000</v>
      </c>
      <c r="T44" s="33">
        <f t="shared" si="28"/>
        <v>0</v>
      </c>
      <c r="U44" s="38">
        <v>10000</v>
      </c>
      <c r="V44" s="42" t="s">
        <v>184</v>
      </c>
      <c r="W44" s="41"/>
    </row>
    <row r="45" spans="1:23" ht="84.75" customHeight="1">
      <c r="A45" s="49" t="s">
        <v>117</v>
      </c>
      <c r="B45" s="11" t="s">
        <v>60</v>
      </c>
      <c r="C45" s="12">
        <v>154389885.09</v>
      </c>
      <c r="D45" s="31">
        <f>SUM(D46:D53)</f>
        <v>27947.523000000001</v>
      </c>
      <c r="E45" s="31">
        <f>SUM(E46:E53)</f>
        <v>93485.142999999996</v>
      </c>
      <c r="F45" s="31">
        <f t="shared" si="17"/>
        <v>65537.62</v>
      </c>
      <c r="G45" s="31">
        <f>SUM(G46:G53)</f>
        <v>105615.52200000001</v>
      </c>
      <c r="H45" s="27">
        <f t="shared" si="18"/>
        <v>12130.379000000015</v>
      </c>
      <c r="I45" s="31">
        <f>SUM(I46:I53)</f>
        <v>99073.249000000011</v>
      </c>
      <c r="J45" s="27">
        <f t="shared" si="19"/>
        <v>-6542.273000000001</v>
      </c>
      <c r="K45" s="31">
        <f>SUM(K46:K53)</f>
        <v>125893.383</v>
      </c>
      <c r="L45" s="27">
        <f t="shared" si="21"/>
        <v>26820.133999999991</v>
      </c>
      <c r="M45" s="31">
        <f>SUM(M46:M53)</f>
        <v>212982.95299999998</v>
      </c>
      <c r="N45" s="27">
        <f t="shared" si="22"/>
        <v>87089.569999999978</v>
      </c>
      <c r="O45" s="31">
        <f>SUM(O46:O53)</f>
        <v>212541.54499999998</v>
      </c>
      <c r="P45" s="27">
        <f t="shared" si="23"/>
        <v>-441.40799999999581</v>
      </c>
      <c r="Q45" s="31">
        <f>SUM(Q46:Q53)</f>
        <v>207569.35100000002</v>
      </c>
      <c r="R45" s="27">
        <f t="shared" si="27"/>
        <v>-4972.1939999999595</v>
      </c>
      <c r="S45" s="31">
        <f>SUM(S46:S53)</f>
        <v>207569.35100000002</v>
      </c>
      <c r="T45" s="33">
        <f t="shared" si="28"/>
        <v>0</v>
      </c>
      <c r="U45" s="31">
        <f>SUM(U46:U53)</f>
        <v>199773.03524</v>
      </c>
      <c r="V45" s="36">
        <f>U45/D45*100</f>
        <v>714.81481646870805</v>
      </c>
      <c r="W45" s="41" t="s">
        <v>170</v>
      </c>
    </row>
    <row r="46" spans="1:23" ht="89.25" customHeight="1">
      <c r="A46" s="49" t="s">
        <v>128</v>
      </c>
      <c r="B46" s="11" t="s">
        <v>61</v>
      </c>
      <c r="C46" s="12">
        <v>2462265.4</v>
      </c>
      <c r="D46" s="31">
        <v>911.33100000000002</v>
      </c>
      <c r="E46" s="31">
        <v>0</v>
      </c>
      <c r="F46" s="31">
        <f t="shared" si="17"/>
        <v>-911.33100000000002</v>
      </c>
      <c r="G46" s="31"/>
      <c r="H46" s="27">
        <f t="shared" si="18"/>
        <v>0</v>
      </c>
      <c r="I46" s="31"/>
      <c r="J46" s="27">
        <f t="shared" si="19"/>
        <v>0</v>
      </c>
      <c r="K46" s="31"/>
      <c r="L46" s="27">
        <f t="shared" si="21"/>
        <v>0</v>
      </c>
      <c r="M46" s="31"/>
      <c r="N46" s="27">
        <f t="shared" si="22"/>
        <v>0</v>
      </c>
      <c r="O46" s="31"/>
      <c r="P46" s="27">
        <f t="shared" si="23"/>
        <v>0</v>
      </c>
      <c r="Q46" s="31"/>
      <c r="R46" s="27">
        <f t="shared" si="27"/>
        <v>0</v>
      </c>
      <c r="S46" s="33"/>
      <c r="T46" s="33">
        <f t="shared" si="28"/>
        <v>0</v>
      </c>
      <c r="U46" s="38"/>
      <c r="V46" s="36">
        <f>U46/D46*100</f>
        <v>0</v>
      </c>
      <c r="W46" s="41" t="s">
        <v>170</v>
      </c>
    </row>
    <row r="47" spans="1:23" ht="124.5" customHeight="1">
      <c r="A47" s="49" t="s">
        <v>162</v>
      </c>
      <c r="B47" s="11" t="s">
        <v>161</v>
      </c>
      <c r="C47" s="12">
        <v>2495689.0099999998</v>
      </c>
      <c r="D47" s="31"/>
      <c r="E47" s="31">
        <v>21528.81</v>
      </c>
      <c r="F47" s="31">
        <f t="shared" si="17"/>
        <v>21528.81</v>
      </c>
      <c r="G47" s="31">
        <v>21528.81</v>
      </c>
      <c r="H47" s="27">
        <f t="shared" si="18"/>
        <v>0</v>
      </c>
      <c r="I47" s="31">
        <v>21528.81</v>
      </c>
      <c r="J47" s="27">
        <f t="shared" si="19"/>
        <v>0</v>
      </c>
      <c r="K47" s="31">
        <v>30888.917000000001</v>
      </c>
      <c r="L47" s="27">
        <f t="shared" si="21"/>
        <v>9360.107</v>
      </c>
      <c r="M47" s="31">
        <v>30888.917000000001</v>
      </c>
      <c r="N47" s="27">
        <f t="shared" si="22"/>
        <v>0</v>
      </c>
      <c r="O47" s="31">
        <v>28671.324000000001</v>
      </c>
      <c r="P47" s="27">
        <f t="shared" si="23"/>
        <v>-2217.5930000000008</v>
      </c>
      <c r="Q47" s="31">
        <v>28671.324000000001</v>
      </c>
      <c r="R47" s="27">
        <f t="shared" si="27"/>
        <v>0</v>
      </c>
      <c r="S47" s="33">
        <v>28671.324000000001</v>
      </c>
      <c r="T47" s="33">
        <f t="shared" si="28"/>
        <v>0</v>
      </c>
      <c r="U47" s="38">
        <v>28671.323530000001</v>
      </c>
      <c r="V47" s="36" t="s">
        <v>184</v>
      </c>
      <c r="W47" s="41" t="s">
        <v>170</v>
      </c>
    </row>
    <row r="48" spans="1:23" ht="62.4">
      <c r="A48" s="49" t="s">
        <v>167</v>
      </c>
      <c r="B48" s="11" t="s">
        <v>168</v>
      </c>
      <c r="C48" s="12">
        <v>1168050</v>
      </c>
      <c r="D48" s="31"/>
      <c r="E48" s="31"/>
      <c r="F48" s="31">
        <f t="shared" si="17"/>
        <v>0</v>
      </c>
      <c r="G48" s="31"/>
      <c r="H48" s="27">
        <f t="shared" si="18"/>
        <v>0</v>
      </c>
      <c r="I48" s="31">
        <v>3927.4</v>
      </c>
      <c r="J48" s="27">
        <f t="shared" si="19"/>
        <v>3927.4</v>
      </c>
      <c r="K48" s="31">
        <v>3927.4</v>
      </c>
      <c r="L48" s="27">
        <f t="shared" si="21"/>
        <v>0</v>
      </c>
      <c r="M48" s="31">
        <v>3927.4</v>
      </c>
      <c r="N48" s="27">
        <f t="shared" si="22"/>
        <v>0</v>
      </c>
      <c r="O48" s="31"/>
      <c r="P48" s="27">
        <f t="shared" si="23"/>
        <v>-3927.4</v>
      </c>
      <c r="Q48" s="31"/>
      <c r="R48" s="27">
        <f t="shared" si="27"/>
        <v>0</v>
      </c>
      <c r="S48" s="33"/>
      <c r="T48" s="33">
        <f t="shared" si="28"/>
        <v>0</v>
      </c>
      <c r="U48" s="38"/>
      <c r="V48" s="36" t="s">
        <v>11</v>
      </c>
      <c r="W48" s="41"/>
    </row>
    <row r="49" spans="1:23" ht="81" customHeight="1">
      <c r="A49" s="49" t="s">
        <v>129</v>
      </c>
      <c r="B49" s="11" t="s">
        <v>62</v>
      </c>
      <c r="C49" s="12">
        <v>1168050</v>
      </c>
      <c r="D49" s="31">
        <v>4849.6099999999997</v>
      </c>
      <c r="E49" s="31">
        <v>4201.1189999999997</v>
      </c>
      <c r="F49" s="31">
        <f t="shared" si="17"/>
        <v>-648.49099999999999</v>
      </c>
      <c r="G49" s="31">
        <v>4240.3500000000004</v>
      </c>
      <c r="H49" s="27">
        <f t="shared" si="18"/>
        <v>39.231000000000677</v>
      </c>
      <c r="I49" s="31">
        <v>4240.3500000000004</v>
      </c>
      <c r="J49" s="27">
        <f t="shared" si="19"/>
        <v>0</v>
      </c>
      <c r="K49" s="31">
        <v>4240.3500000000004</v>
      </c>
      <c r="L49" s="27">
        <f t="shared" si="21"/>
        <v>0</v>
      </c>
      <c r="M49" s="31">
        <v>4240.3500000000004</v>
      </c>
      <c r="N49" s="27">
        <f t="shared" si="22"/>
        <v>0</v>
      </c>
      <c r="O49" s="31">
        <v>4240.3500000000004</v>
      </c>
      <c r="P49" s="27">
        <f t="shared" si="23"/>
        <v>0</v>
      </c>
      <c r="Q49" s="31">
        <v>4240.3500000000004</v>
      </c>
      <c r="R49" s="27">
        <f t="shared" si="27"/>
        <v>0</v>
      </c>
      <c r="S49" s="33">
        <v>4240.3500000000004</v>
      </c>
      <c r="T49" s="33">
        <f t="shared" si="28"/>
        <v>0</v>
      </c>
      <c r="U49" s="38">
        <v>4240.3500000000004</v>
      </c>
      <c r="V49" s="36">
        <f>U49/D49*100</f>
        <v>87.436927917915057</v>
      </c>
      <c r="W49" s="41" t="s">
        <v>170</v>
      </c>
    </row>
    <row r="50" spans="1:23" ht="80.25" customHeight="1">
      <c r="A50" s="49" t="s">
        <v>118</v>
      </c>
      <c r="B50" s="11" t="s">
        <v>63</v>
      </c>
      <c r="C50" s="12">
        <v>102040.81</v>
      </c>
      <c r="D50" s="31">
        <v>5229.8119999999999</v>
      </c>
      <c r="E50" s="31">
        <v>4706.8270000000002</v>
      </c>
      <c r="F50" s="31">
        <f t="shared" ref="F50:F66" si="29">E50-D50</f>
        <v>-522.98499999999967</v>
      </c>
      <c r="G50" s="31">
        <v>4706.8270000000002</v>
      </c>
      <c r="H50" s="27">
        <f t="shared" ref="H50:H66" si="30">G50-E50</f>
        <v>0</v>
      </c>
      <c r="I50" s="31">
        <v>4706.8270000000002</v>
      </c>
      <c r="J50" s="27">
        <f t="shared" ref="J50:J66" si="31">I50-G50</f>
        <v>0</v>
      </c>
      <c r="K50" s="31">
        <v>4706.8270000000002</v>
      </c>
      <c r="L50" s="27">
        <f t="shared" ref="L50:L66" si="32">K50-I50</f>
        <v>0</v>
      </c>
      <c r="M50" s="31">
        <v>4706.8270000000002</v>
      </c>
      <c r="N50" s="27">
        <f t="shared" ref="N50:N66" si="33">M50-K50</f>
        <v>0</v>
      </c>
      <c r="O50" s="31">
        <v>4706.8270000000002</v>
      </c>
      <c r="P50" s="27">
        <f t="shared" si="23"/>
        <v>0</v>
      </c>
      <c r="Q50" s="31">
        <v>4706.8270000000002</v>
      </c>
      <c r="R50" s="27">
        <f t="shared" si="27"/>
        <v>0</v>
      </c>
      <c r="S50" s="33">
        <v>4706.8270000000002</v>
      </c>
      <c r="T50" s="33">
        <f t="shared" si="28"/>
        <v>0</v>
      </c>
      <c r="U50" s="38">
        <v>4706.8267900000001</v>
      </c>
      <c r="V50" s="36">
        <f>U50/D50*100</f>
        <v>89.999923324203621</v>
      </c>
      <c r="W50" s="41" t="s">
        <v>170</v>
      </c>
    </row>
    <row r="51" spans="1:23" ht="78" customHeight="1">
      <c r="A51" s="49" t="s">
        <v>164</v>
      </c>
      <c r="B51" s="11" t="s">
        <v>163</v>
      </c>
      <c r="C51" s="12">
        <v>23626428.649999999</v>
      </c>
      <c r="D51" s="31"/>
      <c r="E51" s="31">
        <v>3643.4520000000002</v>
      </c>
      <c r="F51" s="31">
        <f t="shared" si="29"/>
        <v>3643.4520000000002</v>
      </c>
      <c r="G51" s="31">
        <v>3643.4520000000002</v>
      </c>
      <c r="H51" s="27">
        <f t="shared" si="30"/>
        <v>0</v>
      </c>
      <c r="I51" s="31">
        <v>3643.4520000000002</v>
      </c>
      <c r="J51" s="27">
        <f t="shared" si="31"/>
        <v>0</v>
      </c>
      <c r="K51" s="31">
        <v>4991.2020000000002</v>
      </c>
      <c r="L51" s="27">
        <f t="shared" si="32"/>
        <v>1347.75</v>
      </c>
      <c r="M51" s="31">
        <v>4991.2020000000002</v>
      </c>
      <c r="N51" s="27">
        <f t="shared" si="33"/>
        <v>0</v>
      </c>
      <c r="O51" s="31">
        <v>4536.8739999999998</v>
      </c>
      <c r="P51" s="27">
        <f t="shared" si="23"/>
        <v>-454.32800000000043</v>
      </c>
      <c r="Q51" s="31">
        <v>4536.8739999999998</v>
      </c>
      <c r="R51" s="27">
        <f t="shared" si="27"/>
        <v>0</v>
      </c>
      <c r="S51" s="33">
        <v>4536.8739999999998</v>
      </c>
      <c r="T51" s="33">
        <f t="shared" si="28"/>
        <v>0</v>
      </c>
      <c r="U51" s="38">
        <v>4536.8738800000001</v>
      </c>
      <c r="V51" s="36" t="s">
        <v>184</v>
      </c>
      <c r="W51" s="41" t="s">
        <v>170</v>
      </c>
    </row>
    <row r="52" spans="1:23" ht="82.5" customHeight="1">
      <c r="A52" s="49" t="s">
        <v>119</v>
      </c>
      <c r="B52" s="11" t="s">
        <v>64</v>
      </c>
      <c r="C52" s="12">
        <v>23626428.649999999</v>
      </c>
      <c r="D52" s="31">
        <v>0</v>
      </c>
      <c r="E52" s="31">
        <v>32014.047999999999</v>
      </c>
      <c r="F52" s="31">
        <f t="shared" si="29"/>
        <v>32014.047999999999</v>
      </c>
      <c r="G52" s="31">
        <v>32719.460999999999</v>
      </c>
      <c r="H52" s="27">
        <f t="shared" si="30"/>
        <v>705.41300000000047</v>
      </c>
      <c r="I52" s="31">
        <v>32719.460999999999</v>
      </c>
      <c r="J52" s="27">
        <f t="shared" si="31"/>
        <v>0</v>
      </c>
      <c r="K52" s="31">
        <v>32719.460999999999</v>
      </c>
      <c r="L52" s="27">
        <f t="shared" si="32"/>
        <v>0</v>
      </c>
      <c r="M52" s="31">
        <v>32719.460999999999</v>
      </c>
      <c r="N52" s="27">
        <f t="shared" si="33"/>
        <v>0</v>
      </c>
      <c r="O52" s="31">
        <v>39067.71</v>
      </c>
      <c r="P52" s="27">
        <f t="shared" si="23"/>
        <v>6348.2489999999998</v>
      </c>
      <c r="Q52" s="31">
        <v>35145.516000000003</v>
      </c>
      <c r="R52" s="27">
        <f t="shared" si="27"/>
        <v>-3922.1939999999959</v>
      </c>
      <c r="S52" s="33">
        <v>35145.516000000003</v>
      </c>
      <c r="T52" s="33">
        <f t="shared" si="28"/>
        <v>0</v>
      </c>
      <c r="U52" s="38">
        <v>32741.468369999999</v>
      </c>
      <c r="V52" s="36" t="s">
        <v>184</v>
      </c>
      <c r="W52" s="41" t="s">
        <v>170</v>
      </c>
    </row>
    <row r="53" spans="1:23" ht="81.75" customHeight="1">
      <c r="A53" s="49" t="s">
        <v>65</v>
      </c>
      <c r="B53" s="11" t="s">
        <v>66</v>
      </c>
      <c r="C53" s="12">
        <v>124535411.22</v>
      </c>
      <c r="D53" s="31">
        <v>16956.77</v>
      </c>
      <c r="E53" s="31">
        <v>27390.886999999999</v>
      </c>
      <c r="F53" s="31">
        <f t="shared" si="29"/>
        <v>10434.116999999998</v>
      </c>
      <c r="G53" s="31">
        <v>38776.622000000003</v>
      </c>
      <c r="H53" s="27">
        <f t="shared" si="30"/>
        <v>11385.735000000004</v>
      </c>
      <c r="I53" s="31">
        <v>28306.949000000001</v>
      </c>
      <c r="J53" s="27">
        <f t="shared" si="31"/>
        <v>-10469.673000000003</v>
      </c>
      <c r="K53" s="31">
        <v>44419.226000000002</v>
      </c>
      <c r="L53" s="27">
        <f t="shared" si="32"/>
        <v>16112.277000000002</v>
      </c>
      <c r="M53" s="31">
        <v>131508.796</v>
      </c>
      <c r="N53" s="27">
        <f t="shared" si="33"/>
        <v>87089.57</v>
      </c>
      <c r="O53" s="31">
        <v>131318.46</v>
      </c>
      <c r="P53" s="27">
        <f t="shared" si="23"/>
        <v>-190.33600000001024</v>
      </c>
      <c r="Q53" s="31">
        <v>130268.46</v>
      </c>
      <c r="R53" s="27">
        <f t="shared" si="27"/>
        <v>-1049.9999999999854</v>
      </c>
      <c r="S53" s="33">
        <v>130268.46</v>
      </c>
      <c r="T53" s="33">
        <f t="shared" si="28"/>
        <v>0</v>
      </c>
      <c r="U53" s="38">
        <v>124876.19267</v>
      </c>
      <c r="V53" s="36">
        <f t="shared" ref="V51:V54" si="34">U53/D53*100</f>
        <v>736.43855917135159</v>
      </c>
      <c r="W53" s="41" t="s">
        <v>170</v>
      </c>
    </row>
    <row r="54" spans="1:23" ht="69" customHeight="1">
      <c r="A54" s="49" t="s">
        <v>120</v>
      </c>
      <c r="B54" s="11" t="s">
        <v>67</v>
      </c>
      <c r="C54" s="12">
        <v>625131344.15999997</v>
      </c>
      <c r="D54" s="31">
        <f>SUM(D55:D62)</f>
        <v>691019.78799999994</v>
      </c>
      <c r="E54" s="31">
        <f>SUM(E55:E62)</f>
        <v>675969.32200000004</v>
      </c>
      <c r="F54" s="31">
        <f t="shared" si="29"/>
        <v>-15050.465999999898</v>
      </c>
      <c r="G54" s="31">
        <f>SUM(G55:G62)</f>
        <v>683146.24600000004</v>
      </c>
      <c r="H54" s="27">
        <f t="shared" si="30"/>
        <v>7176.9239999999991</v>
      </c>
      <c r="I54" s="31">
        <f>SUM(I55:I62)</f>
        <v>683146.24600000004</v>
      </c>
      <c r="J54" s="27">
        <f t="shared" si="31"/>
        <v>0</v>
      </c>
      <c r="K54" s="31">
        <f>SUM(K55:K62)</f>
        <v>688415.86600000004</v>
      </c>
      <c r="L54" s="27">
        <f t="shared" si="32"/>
        <v>5269.6199999999953</v>
      </c>
      <c r="M54" s="31">
        <f>SUM(M55:M62)</f>
        <v>709631.56900000002</v>
      </c>
      <c r="N54" s="27">
        <f t="shared" si="33"/>
        <v>21215.70299999998</v>
      </c>
      <c r="O54" s="31">
        <f>SUM(O55:O62)</f>
        <v>711461.27499999991</v>
      </c>
      <c r="P54" s="27">
        <f t="shared" ref="P54:P66" si="35">O54-M54</f>
        <v>1829.7059999998892</v>
      </c>
      <c r="Q54" s="31">
        <f>SUM(Q55:Q62)</f>
        <v>711552.66700000002</v>
      </c>
      <c r="R54" s="27">
        <f t="shared" si="27"/>
        <v>91.392000000108965</v>
      </c>
      <c r="S54" s="31">
        <f>SUM(S55:S62)</f>
        <v>711552.66700000002</v>
      </c>
      <c r="T54" s="33">
        <f t="shared" si="28"/>
        <v>0</v>
      </c>
      <c r="U54" s="31">
        <f>SUM(U55:U62)</f>
        <v>698232.64059999993</v>
      </c>
      <c r="V54" s="36">
        <f t="shared" si="34"/>
        <v>101.04379827108512</v>
      </c>
      <c r="W54" s="41"/>
    </row>
    <row r="55" spans="1:23" ht="52.2">
      <c r="A55" s="49" t="s">
        <v>121</v>
      </c>
      <c r="B55" s="11" t="s">
        <v>68</v>
      </c>
      <c r="C55" s="12">
        <v>581722548.21999991</v>
      </c>
      <c r="D55" s="31">
        <v>635466.08700000006</v>
      </c>
      <c r="E55" s="31">
        <v>635466.08700000006</v>
      </c>
      <c r="F55" s="31">
        <f t="shared" si="29"/>
        <v>0</v>
      </c>
      <c r="G55" s="31">
        <v>642643.01100000006</v>
      </c>
      <c r="H55" s="27">
        <f t="shared" si="30"/>
        <v>7176.9239999999991</v>
      </c>
      <c r="I55" s="31">
        <v>642643.01100000006</v>
      </c>
      <c r="J55" s="27">
        <f t="shared" si="31"/>
        <v>0</v>
      </c>
      <c r="K55" s="31">
        <v>647912.63100000005</v>
      </c>
      <c r="L55" s="27">
        <f t="shared" si="32"/>
        <v>5269.6199999999953</v>
      </c>
      <c r="M55" s="31">
        <v>669093.46</v>
      </c>
      <c r="N55" s="27">
        <f t="shared" si="33"/>
        <v>21180.828999999911</v>
      </c>
      <c r="O55" s="31">
        <v>673695.94</v>
      </c>
      <c r="P55" s="27">
        <f t="shared" si="35"/>
        <v>4602.4799999999814</v>
      </c>
      <c r="Q55" s="31">
        <v>673787.33200000005</v>
      </c>
      <c r="R55" s="27">
        <f t="shared" ref="R55:R66" si="36">Q55-O55</f>
        <v>91.392000000108965</v>
      </c>
      <c r="S55" s="33">
        <v>673787.33200000005</v>
      </c>
      <c r="T55" s="33">
        <f t="shared" ref="T55:T66" si="37">S55-Q55</f>
        <v>0</v>
      </c>
      <c r="U55" s="38">
        <v>669386.35499999998</v>
      </c>
      <c r="V55" s="36">
        <f t="shared" ref="V53:V65" si="38">U55/D55*100</f>
        <v>105.33785652671656</v>
      </c>
      <c r="W55" s="61"/>
    </row>
    <row r="56" spans="1:23" ht="126.75" customHeight="1">
      <c r="A56" s="49" t="s">
        <v>127</v>
      </c>
      <c r="B56" s="11" t="s">
        <v>69</v>
      </c>
      <c r="C56" s="12">
        <v>6340846.9400000004</v>
      </c>
      <c r="D56" s="31">
        <v>11276.609</v>
      </c>
      <c r="E56" s="31">
        <v>11276.609</v>
      </c>
      <c r="F56" s="31">
        <f t="shared" si="29"/>
        <v>0</v>
      </c>
      <c r="G56" s="31">
        <v>11276.609</v>
      </c>
      <c r="H56" s="27">
        <f t="shared" si="30"/>
        <v>0</v>
      </c>
      <c r="I56" s="31">
        <v>11276.609</v>
      </c>
      <c r="J56" s="27">
        <f t="shared" si="31"/>
        <v>0</v>
      </c>
      <c r="K56" s="31">
        <v>11276.609</v>
      </c>
      <c r="L56" s="27">
        <f t="shared" si="32"/>
        <v>0</v>
      </c>
      <c r="M56" s="31">
        <v>11276.609</v>
      </c>
      <c r="N56" s="27">
        <f t="shared" si="33"/>
        <v>0</v>
      </c>
      <c r="O56" s="31">
        <v>8459.777</v>
      </c>
      <c r="P56" s="27">
        <f t="shared" si="35"/>
        <v>-2816.8320000000003</v>
      </c>
      <c r="Q56" s="31">
        <v>8459.777</v>
      </c>
      <c r="R56" s="27">
        <f t="shared" si="36"/>
        <v>0</v>
      </c>
      <c r="S56" s="33">
        <v>8459.777</v>
      </c>
      <c r="T56" s="33">
        <f t="shared" si="37"/>
        <v>0</v>
      </c>
      <c r="U56" s="38">
        <v>6212.6277099999998</v>
      </c>
      <c r="V56" s="36">
        <f t="shared" si="38"/>
        <v>55.093048894397235</v>
      </c>
      <c r="W56" s="41" t="s">
        <v>170</v>
      </c>
    </row>
    <row r="57" spans="1:23" ht="82.8">
      <c r="A57" s="49" t="s">
        <v>126</v>
      </c>
      <c r="B57" s="11" t="s">
        <v>70</v>
      </c>
      <c r="C57" s="12">
        <v>12794600</v>
      </c>
      <c r="D57" s="31">
        <v>17046.36</v>
      </c>
      <c r="E57" s="31"/>
      <c r="F57" s="31">
        <f t="shared" si="29"/>
        <v>-17046.36</v>
      </c>
      <c r="G57" s="31"/>
      <c r="H57" s="27">
        <f t="shared" si="30"/>
        <v>0</v>
      </c>
      <c r="I57" s="31"/>
      <c r="J57" s="27">
        <f t="shared" si="31"/>
        <v>0</v>
      </c>
      <c r="K57" s="31"/>
      <c r="L57" s="27">
        <f t="shared" si="32"/>
        <v>0</v>
      </c>
      <c r="M57" s="31"/>
      <c r="N57" s="27">
        <f t="shared" si="33"/>
        <v>0</v>
      </c>
      <c r="O57" s="31"/>
      <c r="P57" s="27">
        <f t="shared" si="35"/>
        <v>0</v>
      </c>
      <c r="Q57" s="31"/>
      <c r="R57" s="27">
        <f t="shared" si="36"/>
        <v>0</v>
      </c>
      <c r="S57" s="33"/>
      <c r="T57" s="33">
        <f t="shared" si="37"/>
        <v>0</v>
      </c>
      <c r="U57" s="38"/>
      <c r="V57" s="36">
        <f t="shared" si="38"/>
        <v>0</v>
      </c>
      <c r="W57" s="41" t="s">
        <v>170</v>
      </c>
    </row>
    <row r="58" spans="1:23" ht="103.95" customHeight="1">
      <c r="A58" s="49" t="s">
        <v>125</v>
      </c>
      <c r="B58" s="11" t="s">
        <v>71</v>
      </c>
      <c r="C58" s="12">
        <v>330132</v>
      </c>
      <c r="D58" s="31">
        <v>18.765999999999998</v>
      </c>
      <c r="E58" s="31">
        <v>6.11</v>
      </c>
      <c r="F58" s="31">
        <f t="shared" si="29"/>
        <v>-12.655999999999999</v>
      </c>
      <c r="G58" s="31">
        <v>6.11</v>
      </c>
      <c r="H58" s="27">
        <f t="shared" si="30"/>
        <v>0</v>
      </c>
      <c r="I58" s="31">
        <v>6.11</v>
      </c>
      <c r="J58" s="27">
        <f t="shared" si="31"/>
        <v>0</v>
      </c>
      <c r="K58" s="31">
        <v>6.11</v>
      </c>
      <c r="L58" s="27">
        <f t="shared" si="32"/>
        <v>0</v>
      </c>
      <c r="M58" s="31">
        <v>6.11</v>
      </c>
      <c r="N58" s="27">
        <f t="shared" si="33"/>
        <v>0</v>
      </c>
      <c r="O58" s="31">
        <v>6.11</v>
      </c>
      <c r="P58" s="27">
        <f t="shared" si="35"/>
        <v>0</v>
      </c>
      <c r="Q58" s="31">
        <v>6.11</v>
      </c>
      <c r="R58" s="27">
        <f t="shared" si="36"/>
        <v>0</v>
      </c>
      <c r="S58" s="33">
        <v>6.11</v>
      </c>
      <c r="T58" s="33">
        <f t="shared" si="37"/>
        <v>0</v>
      </c>
      <c r="U58" s="38">
        <v>0</v>
      </c>
      <c r="V58" s="36">
        <f t="shared" si="38"/>
        <v>0</v>
      </c>
      <c r="W58" s="41" t="s">
        <v>170</v>
      </c>
    </row>
    <row r="59" spans="1:23" ht="101.25" customHeight="1">
      <c r="A59" s="49" t="s">
        <v>124</v>
      </c>
      <c r="B59" s="11" t="s">
        <v>72</v>
      </c>
      <c r="C59" s="12">
        <v>18944800</v>
      </c>
      <c r="D59" s="31">
        <v>22122.95</v>
      </c>
      <c r="E59" s="31">
        <v>24131.5</v>
      </c>
      <c r="F59" s="31">
        <f t="shared" si="29"/>
        <v>2008.5499999999993</v>
      </c>
      <c r="G59" s="31">
        <v>24131.5</v>
      </c>
      <c r="H59" s="27">
        <f t="shared" si="30"/>
        <v>0</v>
      </c>
      <c r="I59" s="31">
        <v>24131.5</v>
      </c>
      <c r="J59" s="27">
        <f t="shared" si="31"/>
        <v>0</v>
      </c>
      <c r="K59" s="31">
        <v>24131.5</v>
      </c>
      <c r="L59" s="27">
        <f t="shared" si="32"/>
        <v>0</v>
      </c>
      <c r="M59" s="31">
        <v>24131.5</v>
      </c>
      <c r="N59" s="27">
        <f t="shared" si="33"/>
        <v>0</v>
      </c>
      <c r="O59" s="31">
        <v>24131.5</v>
      </c>
      <c r="P59" s="27">
        <f t="shared" si="35"/>
        <v>0</v>
      </c>
      <c r="Q59" s="31">
        <v>24131.5</v>
      </c>
      <c r="R59" s="27">
        <f t="shared" si="36"/>
        <v>0</v>
      </c>
      <c r="S59" s="33">
        <v>24131.5</v>
      </c>
      <c r="T59" s="33">
        <f t="shared" si="37"/>
        <v>0</v>
      </c>
      <c r="U59" s="38">
        <v>17874.48789</v>
      </c>
      <c r="V59" s="36">
        <f t="shared" si="38"/>
        <v>80.796132025792218</v>
      </c>
      <c r="W59" s="41" t="s">
        <v>170</v>
      </c>
    </row>
    <row r="60" spans="1:23" ht="66" customHeight="1">
      <c r="A60" s="49" t="s">
        <v>123</v>
      </c>
      <c r="B60" s="11" t="s">
        <v>73</v>
      </c>
      <c r="C60" s="12">
        <v>2372020</v>
      </c>
      <c r="D60" s="31">
        <v>2282.2979999999998</v>
      </c>
      <c r="E60" s="31">
        <v>2282.2979999999998</v>
      </c>
      <c r="F60" s="31">
        <f t="shared" si="29"/>
        <v>0</v>
      </c>
      <c r="G60" s="31">
        <v>2282.2979999999998</v>
      </c>
      <c r="H60" s="27">
        <f t="shared" si="30"/>
        <v>0</v>
      </c>
      <c r="I60" s="31">
        <v>2282.2979999999998</v>
      </c>
      <c r="J60" s="27">
        <f t="shared" si="31"/>
        <v>0</v>
      </c>
      <c r="K60" s="31">
        <v>2282.2979999999998</v>
      </c>
      <c r="L60" s="27">
        <f t="shared" si="32"/>
        <v>0</v>
      </c>
      <c r="M60" s="31">
        <v>2282.2979999999998</v>
      </c>
      <c r="N60" s="27">
        <f t="shared" si="33"/>
        <v>0</v>
      </c>
      <c r="O60" s="31">
        <v>2282.2979999999998</v>
      </c>
      <c r="P60" s="27">
        <f t="shared" si="35"/>
        <v>0</v>
      </c>
      <c r="Q60" s="31">
        <v>2282.2979999999998</v>
      </c>
      <c r="R60" s="27">
        <f t="shared" si="36"/>
        <v>0</v>
      </c>
      <c r="S60" s="33">
        <v>2282.2979999999998</v>
      </c>
      <c r="T60" s="33">
        <f t="shared" si="37"/>
        <v>0</v>
      </c>
      <c r="U60" s="38">
        <v>2282.2979999999998</v>
      </c>
      <c r="V60" s="36">
        <f t="shared" si="38"/>
        <v>100</v>
      </c>
      <c r="W60" s="41"/>
    </row>
    <row r="61" spans="1:23" ht="79.5" customHeight="1">
      <c r="A61" s="49" t="s">
        <v>114</v>
      </c>
      <c r="B61" s="11" t="s">
        <v>74</v>
      </c>
      <c r="C61" s="12">
        <v>2096028</v>
      </c>
      <c r="D61" s="31">
        <v>2276.3490000000002</v>
      </c>
      <c r="E61" s="31">
        <v>2276.3490000000002</v>
      </c>
      <c r="F61" s="31">
        <f t="shared" si="29"/>
        <v>0</v>
      </c>
      <c r="G61" s="31">
        <v>2276.3490000000002</v>
      </c>
      <c r="H61" s="27">
        <f t="shared" si="30"/>
        <v>0</v>
      </c>
      <c r="I61" s="31">
        <v>2276.3490000000002</v>
      </c>
      <c r="J61" s="27">
        <f t="shared" si="31"/>
        <v>0</v>
      </c>
      <c r="K61" s="31">
        <v>2276.3490000000002</v>
      </c>
      <c r="L61" s="27">
        <f t="shared" si="32"/>
        <v>0</v>
      </c>
      <c r="M61" s="31">
        <v>2304.8020000000001</v>
      </c>
      <c r="N61" s="27">
        <f t="shared" si="33"/>
        <v>28.452999999999975</v>
      </c>
      <c r="O61" s="31">
        <v>2340.748</v>
      </c>
      <c r="P61" s="27">
        <f t="shared" si="35"/>
        <v>35.945999999999913</v>
      </c>
      <c r="Q61" s="31">
        <v>2340.748</v>
      </c>
      <c r="R61" s="27">
        <f t="shared" si="36"/>
        <v>0</v>
      </c>
      <c r="S61" s="33">
        <v>2340.748</v>
      </c>
      <c r="T61" s="33">
        <f t="shared" si="37"/>
        <v>0</v>
      </c>
      <c r="U61" s="38">
        <v>1931.97</v>
      </c>
      <c r="V61" s="36">
        <f t="shared" si="38"/>
        <v>84.871432280375274</v>
      </c>
      <c r="W61" s="41" t="s">
        <v>170</v>
      </c>
    </row>
    <row r="62" spans="1:23" ht="19.5" customHeight="1">
      <c r="A62" s="49" t="s">
        <v>75</v>
      </c>
      <c r="B62" s="11" t="s">
        <v>76</v>
      </c>
      <c r="C62" s="12">
        <v>530369</v>
      </c>
      <c r="D62" s="31">
        <v>530.36900000000003</v>
      </c>
      <c r="E62" s="31">
        <v>530.36900000000003</v>
      </c>
      <c r="F62" s="31">
        <f t="shared" si="29"/>
        <v>0</v>
      </c>
      <c r="G62" s="31">
        <v>530.36900000000003</v>
      </c>
      <c r="H62" s="27">
        <f t="shared" si="30"/>
        <v>0</v>
      </c>
      <c r="I62" s="31">
        <v>530.36900000000003</v>
      </c>
      <c r="J62" s="27">
        <f t="shared" si="31"/>
        <v>0</v>
      </c>
      <c r="K62" s="31">
        <v>530.36900000000003</v>
      </c>
      <c r="L62" s="27">
        <f t="shared" si="32"/>
        <v>0</v>
      </c>
      <c r="M62" s="31">
        <v>536.79</v>
      </c>
      <c r="N62" s="27">
        <f t="shared" si="33"/>
        <v>6.4209999999999354</v>
      </c>
      <c r="O62" s="31">
        <v>544.90200000000004</v>
      </c>
      <c r="P62" s="27">
        <f t="shared" si="35"/>
        <v>8.11200000000008</v>
      </c>
      <c r="Q62" s="31">
        <v>544.90200000000004</v>
      </c>
      <c r="R62" s="27">
        <f t="shared" si="36"/>
        <v>0</v>
      </c>
      <c r="S62" s="33">
        <v>544.90200000000004</v>
      </c>
      <c r="T62" s="33">
        <f t="shared" si="37"/>
        <v>0</v>
      </c>
      <c r="U62" s="38">
        <v>544.90200000000004</v>
      </c>
      <c r="V62" s="36">
        <f t="shared" si="38"/>
        <v>102.74016769456738</v>
      </c>
      <c r="W62" s="61"/>
    </row>
    <row r="63" spans="1:23" ht="92.4" customHeight="1">
      <c r="A63" s="49" t="s">
        <v>122</v>
      </c>
      <c r="B63" s="11" t="s">
        <v>77</v>
      </c>
      <c r="C63" s="12">
        <v>27963000</v>
      </c>
      <c r="D63" s="31">
        <v>27495</v>
      </c>
      <c r="E63" s="31">
        <v>29016</v>
      </c>
      <c r="F63" s="31">
        <f t="shared" si="29"/>
        <v>1521</v>
      </c>
      <c r="G63" s="31">
        <v>29016</v>
      </c>
      <c r="H63" s="27">
        <f t="shared" si="30"/>
        <v>0</v>
      </c>
      <c r="I63" s="31">
        <v>29016</v>
      </c>
      <c r="J63" s="27">
        <f t="shared" si="31"/>
        <v>0</v>
      </c>
      <c r="K63" s="31">
        <v>29016</v>
      </c>
      <c r="L63" s="27">
        <f t="shared" si="32"/>
        <v>0</v>
      </c>
      <c r="M63" s="31">
        <v>29016</v>
      </c>
      <c r="N63" s="27">
        <f t="shared" si="33"/>
        <v>0</v>
      </c>
      <c r="O63" s="31">
        <v>29016</v>
      </c>
      <c r="P63" s="27">
        <f t="shared" si="35"/>
        <v>0</v>
      </c>
      <c r="Q63" s="31">
        <v>29016</v>
      </c>
      <c r="R63" s="27">
        <f t="shared" si="36"/>
        <v>0</v>
      </c>
      <c r="S63" s="33">
        <v>29016</v>
      </c>
      <c r="T63" s="33">
        <f t="shared" si="37"/>
        <v>0</v>
      </c>
      <c r="U63" s="38">
        <v>24619.899000000001</v>
      </c>
      <c r="V63" s="36">
        <f t="shared" si="38"/>
        <v>89.543186033824341</v>
      </c>
      <c r="W63" s="41" t="s">
        <v>170</v>
      </c>
    </row>
    <row r="64" spans="1:23" ht="187.5" customHeight="1">
      <c r="A64" s="49" t="s">
        <v>166</v>
      </c>
      <c r="B64" s="11" t="s">
        <v>165</v>
      </c>
      <c r="C64" s="12" t="s">
        <v>11</v>
      </c>
      <c r="D64" s="31"/>
      <c r="E64" s="31">
        <v>1236.7809999999999</v>
      </c>
      <c r="F64" s="31">
        <f t="shared" si="29"/>
        <v>1236.7809999999999</v>
      </c>
      <c r="G64" s="31">
        <v>1236.7809999999999</v>
      </c>
      <c r="H64" s="27">
        <f t="shared" si="30"/>
        <v>0</v>
      </c>
      <c r="I64" s="31">
        <v>1236.7809999999999</v>
      </c>
      <c r="J64" s="27">
        <f t="shared" si="31"/>
        <v>0</v>
      </c>
      <c r="K64" s="31">
        <v>1236.7809999999999</v>
      </c>
      <c r="L64" s="27">
        <f t="shared" si="32"/>
        <v>0</v>
      </c>
      <c r="M64" s="31">
        <v>1236.7809999999999</v>
      </c>
      <c r="N64" s="27">
        <f t="shared" si="33"/>
        <v>0</v>
      </c>
      <c r="O64" s="31">
        <v>713.98599999999999</v>
      </c>
      <c r="P64" s="27">
        <f t="shared" si="35"/>
        <v>-522.79499999999996</v>
      </c>
      <c r="Q64" s="31">
        <v>713.98599999999999</v>
      </c>
      <c r="R64" s="27">
        <f t="shared" si="36"/>
        <v>0</v>
      </c>
      <c r="S64" s="33">
        <v>713.98599999999999</v>
      </c>
      <c r="T64" s="72">
        <f t="shared" si="37"/>
        <v>0</v>
      </c>
      <c r="U64" s="73">
        <v>694.35799999999995</v>
      </c>
      <c r="V64" s="36" t="s">
        <v>184</v>
      </c>
      <c r="W64" s="74" t="s">
        <v>170</v>
      </c>
    </row>
    <row r="65" spans="1:23" ht="66.75" customHeight="1">
      <c r="A65" s="49" t="s">
        <v>78</v>
      </c>
      <c r="B65" s="11" t="s">
        <v>173</v>
      </c>
      <c r="C65" s="12" t="s">
        <v>11</v>
      </c>
      <c r="D65" s="31">
        <v>0</v>
      </c>
      <c r="E65" s="31">
        <v>0</v>
      </c>
      <c r="F65" s="31">
        <f t="shared" si="29"/>
        <v>0</v>
      </c>
      <c r="G65" s="31">
        <v>0</v>
      </c>
      <c r="H65" s="27">
        <f t="shared" si="30"/>
        <v>0</v>
      </c>
      <c r="I65" s="31">
        <v>0</v>
      </c>
      <c r="J65" s="27">
        <f t="shared" si="31"/>
        <v>0</v>
      </c>
      <c r="K65" s="31">
        <v>0</v>
      </c>
      <c r="L65" s="27">
        <f t="shared" si="32"/>
        <v>0</v>
      </c>
      <c r="M65" s="31">
        <v>0</v>
      </c>
      <c r="N65" s="27">
        <f t="shared" si="33"/>
        <v>0</v>
      </c>
      <c r="O65" s="31">
        <v>0</v>
      </c>
      <c r="P65" s="27">
        <f t="shared" si="35"/>
        <v>0</v>
      </c>
      <c r="Q65" s="31">
        <v>0</v>
      </c>
      <c r="R65" s="27">
        <f t="shared" si="36"/>
        <v>0</v>
      </c>
      <c r="S65" s="71"/>
      <c r="T65" s="75">
        <f t="shared" si="37"/>
        <v>0</v>
      </c>
      <c r="U65" s="76">
        <v>70.296000000000006</v>
      </c>
      <c r="V65" s="36" t="s">
        <v>184</v>
      </c>
      <c r="W65" s="78" t="s">
        <v>174</v>
      </c>
    </row>
    <row r="66" spans="1:23" ht="96.6" customHeight="1">
      <c r="A66" s="49" t="s">
        <v>85</v>
      </c>
      <c r="B66" s="11" t="s">
        <v>79</v>
      </c>
      <c r="C66" s="12" t="s">
        <v>11</v>
      </c>
      <c r="D66" s="31">
        <v>0</v>
      </c>
      <c r="E66" s="31">
        <v>0</v>
      </c>
      <c r="F66" s="31">
        <f t="shared" si="29"/>
        <v>0</v>
      </c>
      <c r="G66" s="31">
        <v>0</v>
      </c>
      <c r="H66" s="27">
        <f t="shared" si="30"/>
        <v>0</v>
      </c>
      <c r="I66" s="31">
        <v>0</v>
      </c>
      <c r="J66" s="27">
        <f t="shared" si="31"/>
        <v>0</v>
      </c>
      <c r="K66" s="31">
        <v>0</v>
      </c>
      <c r="L66" s="27">
        <f t="shared" si="32"/>
        <v>0</v>
      </c>
      <c r="M66" s="31">
        <v>0</v>
      </c>
      <c r="N66" s="27">
        <f t="shared" si="33"/>
        <v>0</v>
      </c>
      <c r="O66" s="31">
        <v>0</v>
      </c>
      <c r="P66" s="27">
        <f t="shared" si="35"/>
        <v>0</v>
      </c>
      <c r="Q66" s="31">
        <v>0</v>
      </c>
      <c r="R66" s="27">
        <f t="shared" si="36"/>
        <v>0</v>
      </c>
      <c r="S66" s="71">
        <v>0</v>
      </c>
      <c r="T66" s="75">
        <f t="shared" si="37"/>
        <v>0</v>
      </c>
      <c r="U66" s="76">
        <f>U68</f>
        <v>-116.88</v>
      </c>
      <c r="V66" s="77" t="s">
        <v>11</v>
      </c>
      <c r="W66" s="79"/>
    </row>
    <row r="67" spans="1:23" ht="0.6" hidden="1" customHeight="1">
      <c r="A67" s="50" t="s">
        <v>80</v>
      </c>
      <c r="B67" s="11" t="s">
        <v>81</v>
      </c>
      <c r="C67" s="12" t="s">
        <v>11</v>
      </c>
      <c r="D67" s="16"/>
      <c r="E67" s="16"/>
      <c r="F67" s="16"/>
      <c r="G67" s="16"/>
      <c r="H67" s="16"/>
      <c r="I67" s="16"/>
      <c r="J67" s="16"/>
      <c r="K67" s="12"/>
      <c r="L67" s="16"/>
      <c r="M67" s="12"/>
      <c r="N67" s="16"/>
      <c r="O67" s="12"/>
      <c r="P67" s="16"/>
      <c r="Q67" s="12" t="s">
        <v>11</v>
      </c>
      <c r="R67" s="16"/>
      <c r="S67" s="16"/>
      <c r="T67" s="16"/>
      <c r="U67" s="12" t="e">
        <f>#REF!/1000+0.01</f>
        <v>#REF!</v>
      </c>
      <c r="V67" s="36" t="s">
        <v>11</v>
      </c>
      <c r="W67" s="62"/>
    </row>
    <row r="68" spans="1:23" ht="102" customHeight="1">
      <c r="A68" s="50" t="s">
        <v>82</v>
      </c>
      <c r="B68" s="11" t="s">
        <v>171</v>
      </c>
      <c r="C68" s="12" t="s">
        <v>11</v>
      </c>
      <c r="D68" s="16"/>
      <c r="E68" s="16"/>
      <c r="F68" s="16"/>
      <c r="G68" s="16"/>
      <c r="H68" s="16"/>
      <c r="I68" s="16"/>
      <c r="J68" s="16"/>
      <c r="K68" s="12"/>
      <c r="L68" s="16"/>
      <c r="M68" s="12"/>
      <c r="N68" s="16"/>
      <c r="O68" s="12"/>
      <c r="P68" s="16"/>
      <c r="Q68" s="12" t="s">
        <v>11</v>
      </c>
      <c r="R68" s="16"/>
      <c r="S68" s="16"/>
      <c r="T68" s="16"/>
      <c r="U68" s="38">
        <v>-116.88</v>
      </c>
      <c r="V68" s="36" t="s">
        <v>11</v>
      </c>
      <c r="W68" s="66" t="s">
        <v>172</v>
      </c>
    </row>
    <row r="69" spans="1:23" hidden="1">
      <c r="A69" s="50" t="s">
        <v>82</v>
      </c>
      <c r="B69" s="13" t="s">
        <v>83</v>
      </c>
      <c r="C69" s="14" t="s">
        <v>11</v>
      </c>
      <c r="D69" s="28"/>
      <c r="E69" s="28"/>
      <c r="F69" s="28"/>
      <c r="G69" s="28"/>
      <c r="H69" s="28"/>
      <c r="I69" s="28"/>
      <c r="J69" s="28"/>
      <c r="K69" s="14"/>
      <c r="L69" s="28"/>
      <c r="M69" s="14"/>
      <c r="N69" s="28"/>
      <c r="O69" s="14"/>
      <c r="P69" s="28"/>
      <c r="Q69" s="14" t="s">
        <v>11</v>
      </c>
      <c r="R69" s="28"/>
      <c r="S69" s="14"/>
      <c r="T69" s="28"/>
      <c r="U69" s="14" t="e">
        <f>#REF!/1000</f>
        <v>#REF!</v>
      </c>
      <c r="V69" s="37" t="s">
        <v>11</v>
      </c>
      <c r="W69" s="63"/>
    </row>
    <row r="70" spans="1:23" ht="15" customHeight="1">
      <c r="A70" s="51"/>
      <c r="B70" s="2"/>
      <c r="C70" s="2"/>
      <c r="D70" s="29"/>
      <c r="E70" s="29"/>
      <c r="F70" s="29"/>
      <c r="G70" s="29"/>
      <c r="H70" s="29"/>
      <c r="I70" s="29"/>
      <c r="J70" s="29"/>
      <c r="K70" s="2"/>
      <c r="L70" s="29"/>
      <c r="M70" s="2"/>
      <c r="N70" s="29"/>
      <c r="O70" s="2"/>
      <c r="P70" s="29"/>
      <c r="Q70" s="2"/>
      <c r="R70" s="29"/>
      <c r="S70" s="2"/>
      <c r="T70" s="29"/>
      <c r="U70" s="2"/>
      <c r="V70" s="29"/>
      <c r="W70" s="64"/>
    </row>
  </sheetData>
  <mergeCells count="25">
    <mergeCell ref="Q4:Q6"/>
    <mergeCell ref="U4:U6"/>
    <mergeCell ref="E4:E6"/>
    <mergeCell ref="F4:F6"/>
    <mergeCell ref="G4:G6"/>
    <mergeCell ref="H4:H6"/>
    <mergeCell ref="I4:I6"/>
    <mergeCell ref="R4:R6"/>
    <mergeCell ref="P4:P6"/>
    <mergeCell ref="A1:V1"/>
    <mergeCell ref="D4:D6"/>
    <mergeCell ref="M4:M6"/>
    <mergeCell ref="O4:O6"/>
    <mergeCell ref="J4:J6"/>
    <mergeCell ref="K4:K6"/>
    <mergeCell ref="L4:L6"/>
    <mergeCell ref="N4:N6"/>
    <mergeCell ref="T4:T6"/>
    <mergeCell ref="S4:S6"/>
    <mergeCell ref="A2:W2"/>
    <mergeCell ref="W4:W6"/>
    <mergeCell ref="A4:A6"/>
    <mergeCell ref="B4:B6"/>
    <mergeCell ref="C4:C6"/>
    <mergeCell ref="V4:V6"/>
  </mergeCells>
  <pageMargins left="0.59055118110236227" right="0.39370078740157483" top="0.39370078740157483" bottom="0.39370078740157483" header="0" footer="0"/>
  <pageSetup paperSize="9" scale="4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G&lt;/Code&gt;&#10;  &lt;DocLink&gt;70188&lt;/DocLink&gt;&#10;  &lt;DocName&gt;Отчет об исполнении бюджета (месячный)&lt;/DocName&gt;&#10;  &lt;VariantName&gt;SV_0503117M_2016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CB300C9-0DFE-4FEE-BFAA-C7C8466540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Приказ 65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2024-05-06T02:01:16Z</cp:lastPrinted>
  <dcterms:created xsi:type="dcterms:W3CDTF">2023-03-13T05:12:14Z</dcterms:created>
  <dcterms:modified xsi:type="dcterms:W3CDTF">2024-06-04T06:42:57Z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20.2.0.34827 (.NET 4.0)</vt:lpwstr>
  </property>
  <property fmtid="{D5CDD505-2E9C-101B-9397-08002B2CF9AE}" pid="5" name="Версия базы">
    <vt:lpwstr>20.2.0.15639841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svod_smart</vt:lpwstr>
  </property>
  <property fmtid="{D5CDD505-2E9C-101B-9397-08002B2CF9AE}" pid="9" name="Пользователь">
    <vt:lpwstr>cybulskaya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